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1"/>
  </bookViews>
  <sheets>
    <sheet name="Sheet1" sheetId="1" r:id="rId1"/>
    <sheet name="Cover" sheetId="2" r:id="rId2"/>
    <sheet name="Dir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<sst xmlns="http://schemas.openxmlformats.org/spreadsheetml/2006/main" count="666" uniqueCount="666">
  <si>
    <t>MINTYE INDUSTRIES BHD.</t>
  </si>
  <si>
    <t>(Incorporated in Malaysia)</t>
  </si>
  <si>
    <t>QUARTERLY REPORT</t>
  </si>
  <si>
    <t>Quarterly report on consolidated results for the 2nd financial quarter ended 31 July 2005</t>
  </si>
  <si>
    <t>The figures have not been audited</t>
  </si>
  <si>
    <t>SUMMARY OF KEY FINANCIAL INFORMATION</t>
  </si>
  <si>
    <t>INDIVIDUAL QUARTER</t>
  </si>
  <si>
    <t>CUMULATIVE QUARTER</t>
  </si>
  <si>
    <t>Preceding</t>
  </si>
  <si>
    <t>Preceding</t>
  </si>
  <si>
    <t>Current</t>
  </si>
  <si>
    <t>year</t>
  </si>
  <si>
    <t>Current</t>
  </si>
  <si>
    <t>year</t>
  </si>
  <si>
    <t>year</t>
  </si>
  <si>
    <t>corresponding</t>
  </si>
  <si>
    <t>year</t>
  </si>
  <si>
    <t>corresponding</t>
  </si>
  <si>
    <t>quarter</t>
  </si>
  <si>
    <t>quarter</t>
  </si>
  <si>
    <t>to-date</t>
  </si>
  <si>
    <t>period</t>
  </si>
  <si>
    <t>31 July 2005</t>
  </si>
  <si>
    <t>31 July 2004</t>
  </si>
  <si>
    <t>RM'000</t>
  </si>
  <si>
    <t>RM'000</t>
  </si>
  <si>
    <t>RM'000</t>
  </si>
  <si>
    <t>RM'000</t>
  </si>
  <si>
    <t>1.</t>
  </si>
  <si>
    <t>Revenue</t>
  </si>
  <si>
    <t>2.</t>
  </si>
  <si>
    <t>Profit before taxation</t>
  </si>
  <si>
    <t>3.</t>
  </si>
  <si>
    <t>Profit after tax and</t>
  </si>
  <si>
    <t xml:space="preserve">  minority interests</t>
  </si>
  <si>
    <t>4.</t>
  </si>
  <si>
    <t>Net profit for the period</t>
  </si>
  <si>
    <t>5.</t>
  </si>
  <si>
    <t>Basic earnings per share (sen)</t>
  </si>
  <si>
    <t>6.</t>
  </si>
  <si>
    <t>Dividend per share (sen)</t>
  </si>
  <si>
    <t>7.</t>
  </si>
  <si>
    <t>Net tangible assets per share (RM)</t>
  </si>
  <si>
    <t>ADDITIONAL INFORMATION</t>
  </si>
  <si>
    <t>1.</t>
  </si>
  <si>
    <t>Profit from operations</t>
  </si>
  <si>
    <t>2.</t>
  </si>
  <si>
    <t>Gross interest income</t>
  </si>
  <si>
    <t>3.</t>
  </si>
  <si>
    <t>Gross interest expense</t>
  </si>
  <si>
    <t>MINTYE INDUSTRIES BHD.</t>
  </si>
  <si>
    <t>(INCORPORATED IN MALAYSIA)</t>
  </si>
  <si>
    <t>(26870 D)</t>
  </si>
  <si>
    <t>2ND QUARTERLY REPORT</t>
  </si>
  <si>
    <t>on Group Results ended</t>
  </si>
  <si>
    <t>31 July 2005</t>
  </si>
  <si>
    <t>(The figures have not been audited)</t>
  </si>
  <si>
    <t>Company No.</t>
  </si>
  <si>
    <t>26870 D</t>
  </si>
  <si>
    <t>1.</t>
  </si>
  <si>
    <t>MINTYE INDUSTRIES BHD.</t>
  </si>
  <si>
    <t>(Incorporated in Malaysia)</t>
  </si>
  <si>
    <t>Unaudited interim financial report for the 2nd financial quarter ended 31 July 2005</t>
  </si>
  <si>
    <r>
      <rPr>
        <sz val="12"/>
        <rFont val="Times New Roman"/>
        <family val="0"/>
      </rPr>
      <t>The Directors of Mintye Industries Bhd. are pleased to announce the unaudited interim financial report for the 2nd financial quarter ended 31 July 2005.</t>
    </r>
  </si>
  <si>
    <t>This interim financial report is prepared in accordance with FRS 134 "Interim Financial Reporting" and paragraph 9.22 of the Bursa Malaysia Listing Requirements, and should be read in conjunction with the audited Group financial statements for the financial year ended 31 January 2005.</t>
  </si>
  <si>
    <t>There was no qualification in the audit report in the most recent audited annual financial statements.</t>
  </si>
  <si>
    <t>Company No.</t>
  </si>
  <si>
    <t>26870 D</t>
  </si>
  <si>
    <t>2.</t>
  </si>
  <si>
    <t>MINTYE INDUSTRIES BHD.</t>
  </si>
  <si>
    <t>(Incorporated in Malaysia)</t>
  </si>
  <si>
    <t>CONDENSED GROUP BALANCE SHEET</t>
  </si>
  <si>
    <t>Unaudited</t>
  </si>
  <si>
    <t>Audited</t>
  </si>
  <si>
    <t>As at</t>
  </si>
  <si>
    <t>As at</t>
  </si>
  <si>
    <t>31 July 2005</t>
  </si>
  <si>
    <t>31 Jan 2005</t>
  </si>
  <si>
    <t>RM'000</t>
  </si>
  <si>
    <t>RM'000</t>
  </si>
  <si>
    <t>EMPLOYMENT OF CAPITAL</t>
  </si>
  <si>
    <t>NON-CURRENT ASSETS</t>
  </si>
  <si>
    <t>Properties, plant and equipment</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</si>
  <si>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</si>
  <si>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</si>
  <si>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</si>
  <si>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</si>
  <si>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</si>
  <si>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</si>
  <si>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</si>
  <si>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</si>
  <si>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</si>
  <si>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</si>
  <si>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Cash in hand and at banks </t>
  </si>
  <si>
    <t xml:space="preserve">Less: </t>
  </si>
  <si>
    <t>CURRENT LIABILITIES</t>
  </si>
  <si>
    <t>Trade payables</t>
  </si>
  <si>
    <t>Other payables and accruals</t>
  </si>
  <si>
    <t>Interest-bearing borrowings</t>
  </si>
  <si>
    <t>Taxation</t>
  </si>
  <si>
    <t>NET CURRENT ASSETS</t>
  </si>
  <si>
    <t>Company No.</t>
  </si>
  <si>
    <t>26870 D</t>
  </si>
  <si>
    <t>3.</t>
  </si>
  <si>
    <t>Unaudited</t>
  </si>
  <si>
    <t>Audited</t>
  </si>
  <si>
    <t>As at</t>
  </si>
  <si>
    <t>As at</t>
  </si>
  <si>
    <t>31 Jan 2005</t>
  </si>
  <si>
    <t>RM'000</t>
  </si>
  <si>
    <t>RM'000</t>
  </si>
  <si>
    <t>TOTAL ASSETS less CURRENT LIABILITIES</t>
  </si>
  <si>
    <t>NON-CURRENT AND DEFERRED LIABILITIES</t>
  </si>
  <si>
    <t>Goodwill on consolidation</t>
  </si>
  <si>
    <t>Deferred  tax liabilities</t>
  </si>
  <si>
    <t>TOTAL ASSETS less TOTAL LIABILITIES</t>
  </si>
  <si>
    <t>MINORITY INTERESTS</t>
  </si>
  <si>
    <t xml:space="preserve">       </t>
  </si>
  <si>
    <t>NET ASSETS</t>
  </si>
  <si>
    <t>CAPITAL EMPLOYED</t>
  </si>
  <si>
    <t>CAPITAL AND RESERVES</t>
  </si>
  <si>
    <t>Issued capital</t>
  </si>
  <si>
    <t>Capital reserves</t>
  </si>
  <si>
    <t>Accumulated profits</t>
  </si>
  <si>
    <t>SHAREHOLDERS' EQUITY</t>
  </si>
  <si>
    <t>RM</t>
  </si>
  <si>
    <t>RM</t>
  </si>
  <si>
    <t>NET TANGIBLE ASSETS</t>
  </si>
  <si>
    <t>per RM1.00 (2005 : RM1.00) ordinary share</t>
  </si>
  <si>
    <t>The condensed Group balance sheet should be read in conjunction with the audited</t>
  </si>
  <si>
    <t>annual financial statements for the financial year ended 31 January 2005.</t>
  </si>
  <si>
    <t xml:space="preserve">Company No.   </t>
  </si>
  <si>
    <t>26870 D</t>
  </si>
  <si>
    <t>4.</t>
  </si>
  <si>
    <t>(Incorporated in Malaysia)</t>
  </si>
  <si>
    <t>CONDENSED GROUP INCOME STATEMENT</t>
  </si>
  <si>
    <t>Individual quarter</t>
  </si>
  <si>
    <t>Cumulative quarter</t>
  </si>
  <si>
    <t>3 months ended</t>
  </si>
  <si>
    <t>6 months ended</t>
  </si>
  <si>
    <t>31 July</t>
  </si>
  <si>
    <t>RM'000</t>
  </si>
  <si>
    <t>RM'000</t>
  </si>
  <si>
    <t>RM'000</t>
  </si>
  <si>
    <t>RM'000</t>
  </si>
  <si>
    <t>OPERATING ACTIVITIES</t>
  </si>
  <si>
    <t>Revenue</t>
  </si>
  <si>
    <t>Sales</t>
  </si>
  <si>
    <t xml:space="preserve">   Less:</t>
  </si>
  <si>
    <t>Cost of sales</t>
  </si>
  <si>
    <t>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</si>
  <si>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</si>
  <si>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</si>
  <si>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</si>
  <si>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</si>
  <si>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</si>
  <si>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</si>
  <si>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</si>
  <si>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</si>
  <si>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</si>
  <si>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operating activities</t>
  </si>
  <si>
    <t>INVESTING ACTIVITIES</t>
  </si>
  <si>
    <t>PROFIT BEFORE TAXATION</t>
  </si>
  <si>
    <t xml:space="preserve">   Less:</t>
  </si>
  <si>
    <t>Taxation</t>
  </si>
  <si>
    <t>PROFIT AFTER TAXATION</t>
  </si>
  <si>
    <t xml:space="preserve">   Less:</t>
  </si>
  <si>
    <t>Minority interests</t>
  </si>
  <si>
    <t>PROFIT FOR THE FINANCIAL PERIOD</t>
  </si>
  <si>
    <t>Sen</t>
  </si>
  <si>
    <t>Sen</t>
  </si>
  <si>
    <t>Sen</t>
  </si>
  <si>
    <t>Sen</t>
  </si>
  <si>
    <t>PER RM1.00 (2004: RM1.00)</t>
  </si>
  <si>
    <t>ORDINARY SHARE</t>
  </si>
  <si>
    <t>Earnings (basic)</t>
  </si>
  <si>
    <t>- Profit</t>
  </si>
  <si>
    <t>Dividend</t>
  </si>
  <si>
    <t>The condensed Group income statement should be read in conjunction with the audited</t>
  </si>
  <si>
    <t>annual financial statements for the financial year ended 31 January 2005.</t>
  </si>
  <si>
    <t>Company No.</t>
  </si>
  <si>
    <t>26870 D</t>
  </si>
  <si>
    <t>5.</t>
  </si>
  <si>
    <t>(Incorporated in Malaysia)</t>
  </si>
  <si>
    <t>CONDENSED GROUP SHAREHOLDERS' EQUITY STATEMENT</t>
  </si>
  <si>
    <t>Non-</t>
  </si>
  <si>
    <t>distributable</t>
  </si>
  <si>
    <t>Distributable</t>
  </si>
  <si>
    <t>Issued</t>
  </si>
  <si>
    <t>Revaluation</t>
  </si>
  <si>
    <t>Accumulated</t>
  </si>
  <si>
    <t>Unaudited</t>
  </si>
  <si>
    <t>capital</t>
  </si>
  <si>
    <t>reserves</t>
  </si>
  <si>
    <t>profits</t>
  </si>
  <si>
    <t>Total</t>
  </si>
  <si>
    <t>RM'000</t>
  </si>
  <si>
    <t>RM'000</t>
  </si>
  <si>
    <t>RM'000</t>
  </si>
  <si>
    <t>RM'000</t>
  </si>
  <si>
    <t>For the financial period</t>
  </si>
  <si>
    <t>ended 31 July 2005</t>
  </si>
  <si>
    <t>As at 1 February 2005</t>
  </si>
  <si>
    <t>Dividend paid</t>
  </si>
  <si>
    <t>Profit for the financial year</t>
  </si>
  <si>
    <t>As at 31 July 2005</t>
  </si>
  <si>
    <t>For the financial period</t>
  </si>
  <si>
    <t>ended 31 July 2004</t>
  </si>
  <si>
    <t>As at 1 February 2004</t>
  </si>
  <si>
    <t>Dividend paid</t>
  </si>
  <si>
    <t>Profit for the financial year</t>
  </si>
  <si>
    <t>As at 31 July 2004</t>
  </si>
  <si>
    <t>The condensed Group shareholders' equity statement should be read in conjunction with the</t>
  </si>
  <si>
    <t>audited annual financial statements for the financial year ended 31 January 2005.</t>
  </si>
  <si>
    <t>Company No.</t>
  </si>
  <si>
    <t>26870 D</t>
  </si>
  <si>
    <t>6.</t>
  </si>
  <si>
    <t>(Incorporated in Malaysia)</t>
  </si>
  <si>
    <t>CONDENSED GROUP CASH FLOW STATEMENT</t>
  </si>
  <si>
    <t>Cumulative quarter</t>
  </si>
  <si>
    <t>6 months ended</t>
  </si>
  <si>
    <t>31 July</t>
  </si>
  <si>
    <t>RM'000</t>
  </si>
  <si>
    <t>RM'000</t>
  </si>
  <si>
    <t>OPERATING ACTIVITIES</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</si>
  <si>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</si>
  <si>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</si>
  <si>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</si>
  <si>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</si>
  <si>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</si>
  <si>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</si>
  <si>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</si>
  <si>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</si>
  <si>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operating activities before taxation</t>
  </si>
  <si>
    <t>Income tax paid</t>
  </si>
  <si>
    <t>Income tax refunded</t>
  </si>
  <si>
    <t>Net cash from operating activities</t>
  </si>
  <si>
    <t>INVESTING ACTIVITIES</t>
  </si>
  <si>
    <t>Addition in investments in quoted shares</t>
  </si>
  <si>
    <t>Purchase of plant, equipment and fittings</t>
  </si>
  <si>
    <t>Addition in capital work-in-progress</t>
  </si>
  <si>
    <t>Proceeds from disposal of vehicles, plant and equipment</t>
  </si>
  <si>
    <t>Net cash (used in) investing activities</t>
  </si>
  <si>
    <t>FINANCING ACTIVITIES</t>
  </si>
  <si>
    <t>Dividends paid to shareholders of the Company</t>
  </si>
  <si>
    <t>CASH AND CASH EQUIVALENTS</t>
  </si>
  <si>
    <t>(Decrease)/ increase in the financial period</t>
  </si>
  <si>
    <r>
      <rPr>
        <sz val="12"/>
        <rFont val="Times New Roman"/>
        <family val="0"/>
      </rPr>
      <t>Unrealised profit on translation of foreign currency</t>
    </r>
  </si>
  <si>
    <t>Net (decrease)/ increase in the financial period</t>
  </si>
  <si>
    <t>As at beginning of financial period</t>
  </si>
  <si>
    <t>As at end of financial period</t>
  </si>
  <si>
    <t>The condensed Group cash flow statement should be read in conjunction with the audited</t>
  </si>
  <si>
    <t>annual financial statements for the financial year ended 31 January 2005.</t>
  </si>
  <si>
    <t>Company No.</t>
  </si>
  <si>
    <t>26870 D</t>
  </si>
  <si>
    <t>7.</t>
  </si>
  <si>
    <t>(Incorporated in Malaysia)</t>
  </si>
  <si>
    <t>NOTES TO THE INTERIM FINANCIAL REPORT</t>
  </si>
  <si>
    <t>for the 2nd financial quarter ended 31 July 2005</t>
  </si>
  <si>
    <t>Basis of preparation</t>
  </si>
  <si>
    <t>The interim financial report is unaudited and has been prepared in accordance with FRS 134 “Interim Financial Reporting” and paragraph 9.22 of the Bursa Malaysia Listing Requirements. It should be read in conjunction with the audited financial statements for the financial year ended 31 January 2005.</t>
  </si>
  <si>
    <t>FRS 134 - Paragraph 16</t>
  </si>
  <si>
    <t>M1.</t>
  </si>
  <si>
    <t>Accounting policies and methods</t>
  </si>
  <si>
    <t>The accounting policies and methods of computation adopted by the Group in this interim financial report are consistent with those adopted in the audited financial statements for the financial year ended 31 January 2005.</t>
  </si>
  <si>
    <t>M2.</t>
  </si>
  <si>
    <t>Disclosure of audit report qualification and status of matters raised</t>
  </si>
  <si>
    <t>There was no qualification in the audit report in the most recent audited annual financial statements.</t>
  </si>
  <si>
    <t>M3.</t>
  </si>
  <si>
    <t>Seasonal or cyclical factors</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</si>
  <si>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</si>
  <si>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</si>
  <si>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</si>
  <si>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financial period under review.</t>
  </si>
  <si>
    <t>Company No.</t>
  </si>
  <si>
    <t>26870 D</t>
  </si>
  <si>
    <t>8.</t>
  </si>
  <si>
    <t>M5.</t>
  </si>
  <si>
    <t>Material changes in estimation of amounts reported</t>
  </si>
  <si>
    <t>There were no material changes in estimation of amounts reported in prior interim period of the current financial year or in prior financial years, which have material effects on the financial position or performance in the current interim period.</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</si>
  <si>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</si>
  <si>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</si>
  <si>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</si>
  <si>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</si>
  <si>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</si>
  <si>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quarter under review.</t>
  </si>
  <si>
    <t>During the second financial quarter, a 6% tax exempt final dividend amounting to RM3,648,000 in respect of the previous financial year ended 31 January 2005 was paid on 19 July 2005.</t>
  </si>
  <si>
    <t>M8.</t>
  </si>
  <si>
    <t>Segment information</t>
  </si>
  <si>
    <t>Activities are all carried out in Malaysia</t>
  </si>
  <si>
    <t>Investment,</t>
  </si>
  <si>
    <t>property</t>
  </si>
  <si>
    <t>development</t>
  </si>
  <si>
    <r>
      <rPr>
        <sz val="12"/>
        <rFont val="Times New Roman"/>
        <family val="1"/>
      </rPr>
      <t xml:space="preserve">For the 3-month current financial </t>
    </r>
    <r>
      <rPr>
        <u val="single"/>
        <sz val="12"/>
        <rFont val="Times New Roman"/>
        <family val="1"/>
      </rPr>
      <t>quarter ended 31 July 2005</t>
    </r>
  </si>
  <si>
    <t>Manufacturing</t>
  </si>
  <si>
    <t>Trading</t>
  </si>
  <si>
    <t>and others</t>
  </si>
  <si>
    <t>Total</t>
  </si>
  <si>
    <t>RM'000</t>
  </si>
  <si>
    <t>RM'000</t>
  </si>
  <si>
    <t>RM'000</t>
  </si>
  <si>
    <t>RM'000</t>
  </si>
  <si>
    <t>Revenue</t>
  </si>
  <si>
    <t>External</t>
  </si>
  <si>
    <t>Internal</t>
  </si>
  <si>
    <t>Elimination</t>
  </si>
  <si>
    <t>Cost of sales</t>
  </si>
  <si>
    <t>Gross profit</t>
  </si>
  <si>
    <t>Other operating income</t>
  </si>
  <si>
    <t>Operating expenses</t>
  </si>
  <si>
    <t>Profit/ (loss) from operating activities</t>
  </si>
  <si>
    <t>(Loss) from investing activities</t>
  </si>
  <si>
    <t>Profit/ (loss) before taxation</t>
  </si>
  <si>
    <t>Taxation</t>
  </si>
  <si>
    <t>Company No.</t>
  </si>
  <si>
    <t>26870 D</t>
  </si>
  <si>
    <t>9.</t>
  </si>
  <si>
    <t>Investment,</t>
  </si>
  <si>
    <t>property</t>
  </si>
  <si>
    <t>development</t>
  </si>
  <si>
    <r>
      <rPr>
        <sz val="12"/>
        <rFont val="Times New Roman"/>
        <family val="1"/>
      </rPr>
      <t xml:space="preserve">For the 3-month current financial </t>
    </r>
    <r>
      <rPr>
        <u val="single"/>
        <sz val="12"/>
        <rFont val="Times New Roman"/>
        <family val="1"/>
      </rPr>
      <t>quarter ended 31 July 2005</t>
    </r>
  </si>
  <si>
    <t>Manufacturing</t>
  </si>
  <si>
    <t>Trading</t>
  </si>
  <si>
    <t>and others</t>
  </si>
  <si>
    <t>Total</t>
  </si>
  <si>
    <t>RM'000</t>
  </si>
  <si>
    <t>RM'000</t>
  </si>
  <si>
    <t>RM'000</t>
  </si>
  <si>
    <t>RM'000</t>
  </si>
  <si>
    <t>Profit/ (loss) after taxation</t>
  </si>
  <si>
    <t>Share of (profit)/ loss by</t>
  </si>
  <si>
    <t xml:space="preserve">    minority interests</t>
  </si>
  <si>
    <t>Profit/ (loss) for the financial period</t>
  </si>
  <si>
    <t>Other information</t>
  </si>
  <si>
    <t>Segment assets</t>
  </si>
  <si>
    <t>Segment liabilities</t>
  </si>
  <si>
    <t>Capital expenditure</t>
  </si>
  <si>
    <t>Non-cash expenses</t>
  </si>
  <si>
    <r>
      <rPr>
        <sz val="12"/>
        <rFont val="Times New Roman"/>
        <family val="1"/>
      </rPr>
      <t xml:space="preserve"> - Depreciation/amortisation</t>
    </r>
  </si>
  <si>
    <t>The basis of inter-segment pricing is wholesale prices.</t>
  </si>
  <si>
    <t>Company No.</t>
  </si>
  <si>
    <t>26870 D</t>
  </si>
  <si>
    <t>10.</t>
  </si>
  <si>
    <t>Investment,</t>
  </si>
  <si>
    <t>property</t>
  </si>
  <si>
    <t>development</t>
  </si>
  <si>
    <r>
      <rPr>
        <sz val="12"/>
        <rFont val="Times New Roman"/>
        <family val="1"/>
      </rPr>
      <t>For the 6-month financial year-to-</t>
    </r>
    <r>
      <rPr>
        <u val="single"/>
        <sz val="12"/>
        <rFont val="Times New Roman"/>
        <family val="1"/>
      </rPr>
      <t>date ended 31 July 2005</t>
    </r>
  </si>
  <si>
    <t>Manufacturing</t>
  </si>
  <si>
    <t>Trading</t>
  </si>
  <si>
    <t>and others</t>
  </si>
  <si>
    <t>Total</t>
  </si>
  <si>
    <t>RM'000</t>
  </si>
  <si>
    <t>RM'000</t>
  </si>
  <si>
    <t>RM'000</t>
  </si>
  <si>
    <t>RM'000</t>
  </si>
  <si>
    <t>Revenue</t>
  </si>
  <si>
    <t>External</t>
  </si>
  <si>
    <t>Internal</t>
  </si>
  <si>
    <t>Elimination</t>
  </si>
  <si>
    <t>Cost of sales</t>
  </si>
  <si>
    <t>Gross profit</t>
  </si>
  <si>
    <t>Other operating income</t>
  </si>
  <si>
    <t>Operating expenses</t>
  </si>
  <si>
    <t>Profit/ (loss) from operating activities</t>
  </si>
  <si>
    <t>(Loss) from investing activities</t>
  </si>
  <si>
    <t>Profit/ (loss) before taxation</t>
  </si>
  <si>
    <t>Taxation</t>
  </si>
  <si>
    <t>Investment,</t>
  </si>
  <si>
    <t>property</t>
  </si>
  <si>
    <t>development</t>
  </si>
  <si>
    <r>
      <rPr>
        <sz val="12"/>
        <rFont val="Times New Roman"/>
        <family val="1"/>
      </rPr>
      <t>For the 6-month financial year-to-</t>
    </r>
    <r>
      <rPr>
        <u val="single"/>
        <sz val="12"/>
        <rFont val="Times New Roman"/>
        <family val="1"/>
      </rPr>
      <t>date ended 31 July 2005</t>
    </r>
  </si>
  <si>
    <t>Manufacturing</t>
  </si>
  <si>
    <t>Trading</t>
  </si>
  <si>
    <t>and others</t>
  </si>
  <si>
    <t>Total</t>
  </si>
  <si>
    <t>RM'000</t>
  </si>
  <si>
    <t>RM'000</t>
  </si>
  <si>
    <t>RM'000</t>
  </si>
  <si>
    <t>RM'000</t>
  </si>
  <si>
    <t>Profit/ (loss) after taxation</t>
  </si>
  <si>
    <t>Share of (profit)/ loss by</t>
  </si>
  <si>
    <t xml:space="preserve">    minority interests</t>
  </si>
  <si>
    <t>Profit/ (loss) for the financial period</t>
  </si>
  <si>
    <t>Other information</t>
  </si>
  <si>
    <t>Segment assets</t>
  </si>
  <si>
    <t>Segment liabilities</t>
  </si>
  <si>
    <t>Capital expenditure</t>
  </si>
  <si>
    <t>Non-cash expenses</t>
  </si>
  <si>
    <r>
      <rPr>
        <sz val="12"/>
        <rFont val="Times New Roman"/>
        <family val="1"/>
      </rPr>
      <t xml:space="preserve"> - Depreciation/amortisation</t>
    </r>
  </si>
  <si>
    <t>The basis of inter-segment pricing is wholesale prices.</t>
  </si>
  <si>
    <t>Company No.</t>
  </si>
  <si>
    <t>26870 D</t>
  </si>
  <si>
    <t>11.</t>
  </si>
  <si>
    <t>M9.</t>
  </si>
  <si>
    <t>Property, plant and equipment</t>
  </si>
  <si>
    <t>The valuations of land and building have been brought forward without amendment from the most recent audited financial statements as no revaluation has been carried out since the dates of revaluation on 25 and 27 January 1994.</t>
  </si>
  <si>
    <t>Current financial quarter</t>
  </si>
  <si>
    <t>As at 31 July 2005</t>
  </si>
  <si>
    <t>Stated at</t>
  </si>
  <si>
    <t>Stated at</t>
  </si>
  <si>
    <t>valuation</t>
  </si>
  <si>
    <t>cost</t>
  </si>
  <si>
    <t>Total</t>
  </si>
  <si>
    <t>RM'000</t>
  </si>
  <si>
    <t>RM'000</t>
  </si>
  <si>
    <t>RM'000</t>
  </si>
  <si>
    <t>Valuation/cost</t>
  </si>
  <si>
    <t>As at 1.2.2005</t>
  </si>
  <si>
    <t>Additions</t>
  </si>
  <si>
    <t>Transfer from capital work-in-progress</t>
  </si>
  <si>
    <t>Disposals</t>
  </si>
  <si>
    <t>Written off</t>
  </si>
  <si>
    <t>As at 31.7.2005</t>
  </si>
  <si>
    <r>
      <rPr>
        <u val="single"/>
        <sz val="12"/>
        <rFont val="Times New Roman"/>
        <family val="1"/>
      </rPr>
      <t>Accumulated depreciation/amortisation</t>
    </r>
  </si>
  <si>
    <t>Charge for the period</t>
  </si>
  <si>
    <t>Disposals</t>
  </si>
  <si>
    <t>Written off</t>
  </si>
  <si>
    <t>Net book value</t>
  </si>
  <si>
    <t>M10.</t>
  </si>
  <si>
    <t>Material events subsequent to the end of the interim period</t>
  </si>
  <si>
    <t>There were no material events subsequent to the end of the interim period that have not been reflected in the financial statements for the interim period.</t>
  </si>
  <si>
    <t>M11.</t>
  </si>
  <si>
    <t>Changes in composition of the Group</t>
  </si>
  <si>
    <t>There is no change in the composition of the Group during the current financial quarter under review.</t>
  </si>
  <si>
    <t>Company No.</t>
  </si>
  <si>
    <t>12.</t>
  </si>
  <si>
    <t>M12.</t>
  </si>
  <si>
    <t>Contingent liabilities</t>
  </si>
  <si>
    <t>The contingent liabilities within 7 days before the date of issue of this interim financial report are as follows:</t>
  </si>
  <si>
    <t>RM'000</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</si>
  <si>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</si>
  <si>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</si>
  <si>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</si>
  <si>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</si>
  <si>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</si>
  <si>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</si>
  <si>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</si>
  <si>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</si>
  <si>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Inventories</t>
  </si>
  <si>
    <t>Current</t>
  </si>
  <si>
    <t>financial</t>
  </si>
  <si>
    <t xml:space="preserve">quarter </t>
  </si>
  <si>
    <t>as at</t>
  </si>
  <si>
    <t>31 July 2005</t>
  </si>
  <si>
    <t>Stated at cost</t>
  </si>
  <si>
    <t>RM'000</t>
  </si>
  <si>
    <t>Held for</t>
  </si>
  <si>
    <t>- Manufacture</t>
  </si>
  <si>
    <t>Raw materials</t>
  </si>
  <si>
    <t>Spare parts</t>
  </si>
  <si>
    <t>Packing materials and loose tools</t>
  </si>
  <si>
    <t>Work-in-progress</t>
  </si>
  <si>
    <t>- Sale</t>
  </si>
  <si>
    <t>Finished products</t>
  </si>
  <si>
    <t>Company No.</t>
  </si>
  <si>
    <t>13.</t>
  </si>
  <si>
    <t>M14.</t>
  </si>
  <si>
    <t>Capital commitments</t>
  </si>
  <si>
    <r>
      <rPr>
        <sz val="12"/>
        <rFont val="Times New Roman"/>
        <family val="1"/>
      </rPr>
      <t>Capital commitments authorised by the Directors and not provided for in the financial statements as at end of financial quarter 31 July 2005 are as follows:</t>
    </r>
  </si>
  <si>
    <t>Factory</t>
  </si>
  <si>
    <t xml:space="preserve"> building and</t>
  </si>
  <si>
    <t>Plant and</t>
  </si>
  <si>
    <t>installation</t>
  </si>
  <si>
    <t>machinery</t>
  </si>
  <si>
    <t>Total</t>
  </si>
  <si>
    <t>RM'000</t>
  </si>
  <si>
    <t>RM'000</t>
  </si>
  <si>
    <t>RM'000</t>
  </si>
  <si>
    <t>- Contracted</t>
  </si>
  <si>
    <t>- Not contracted</t>
  </si>
  <si>
    <t>M15.</t>
  </si>
  <si>
    <t>Extraordinary item</t>
  </si>
  <si>
    <t>There was no extraordinary item.</t>
  </si>
  <si>
    <t>M16.</t>
  </si>
  <si>
    <t>Related party transactions</t>
  </si>
  <si>
    <r>
      <rPr>
        <sz val="12"/>
        <rFont val="Times New Roman"/>
        <family val="0"/>
      </rPr>
      <t>The related party transactions of the Group have been entered into in the normal course of business and have been established under terms that are no less favourable than those arranged with independent third party.</t>
    </r>
  </si>
  <si>
    <r>
      <rPr>
        <sz val="12"/>
        <rFont val="Times New Roman"/>
        <family val="0"/>
      </rPr>
      <t>Other than intragroup transactions, the transactions with related parties of the Group are set out below:</t>
    </r>
  </si>
  <si>
    <t>Individual</t>
  </si>
  <si>
    <t xml:space="preserve">Cumulative </t>
  </si>
  <si>
    <t xml:space="preserve">quarter </t>
  </si>
  <si>
    <t xml:space="preserve">quarter </t>
  </si>
  <si>
    <t>3 months</t>
  </si>
  <si>
    <t>6 months</t>
  </si>
  <si>
    <t>ended</t>
  </si>
  <si>
    <t>ended</t>
  </si>
  <si>
    <t>31 July 2005</t>
  </si>
  <si>
    <t>Revenue/ (expense) transactions with:</t>
  </si>
  <si>
    <t>RM'000</t>
  </si>
  <si>
    <t>RM'000</t>
  </si>
  <si>
    <r>
      <rPr>
        <sz val="12"/>
        <rFont val="Times New Roman"/>
        <family val="0"/>
      </rPr>
      <t>Minsoon Motors Sdn. Bhd.</t>
    </r>
  </si>
  <si>
    <t>- Sales of finished products</t>
  </si>
  <si>
    <t>- Upkeep of motor vehicles</t>
  </si>
  <si>
    <r>
      <rPr>
        <sz val="12"/>
        <rFont val="Times New Roman"/>
        <family val="0"/>
      </rPr>
      <t>Maxistop Pty. Ltd.</t>
    </r>
  </si>
  <si>
    <t>- Sales of finished products</t>
  </si>
  <si>
    <r>
      <rPr>
        <sz val="12"/>
        <rFont val="Times New Roman"/>
        <family val="0"/>
      </rPr>
      <t>Minsoon Credit Corporation (M) Sdn. Bhd.</t>
    </r>
  </si>
  <si>
    <t>- Upkeep of motor vehicles</t>
  </si>
  <si>
    <t>- Purchase of motor vehicle</t>
  </si>
  <si>
    <r>
      <rPr>
        <sz val="12"/>
        <rFont val="Times New Roman"/>
        <family val="0"/>
      </rPr>
      <t>Minsoon Developers Sdn. Bhd.</t>
    </r>
  </si>
  <si>
    <t>- Insurance agency fee</t>
  </si>
  <si>
    <r>
      <rPr>
        <sz val="12"/>
        <rFont val="Times New Roman"/>
        <family val="0"/>
      </rPr>
      <t xml:space="preserve">Time Ventures Sdn. Bhd. </t>
    </r>
  </si>
  <si>
    <t>- Printing</t>
  </si>
  <si>
    <t>Company No.</t>
  </si>
  <si>
    <t>14.</t>
  </si>
  <si>
    <t>Bursa Malaysia Listing Requirements (Part A of Appendix 9B)</t>
  </si>
  <si>
    <t>B1.</t>
  </si>
  <si>
    <t>Review of financial performance of the Company and its subsidiaries</t>
  </si>
  <si>
    <t>Current</t>
  </si>
  <si>
    <t>Corresponding</t>
  </si>
  <si>
    <t xml:space="preserve">Cumulative </t>
  </si>
  <si>
    <t xml:space="preserve">Cumulative </t>
  </si>
  <si>
    <t xml:space="preserve">quarter </t>
  </si>
  <si>
    <t xml:space="preserve">quarter </t>
  </si>
  <si>
    <t>6 months</t>
  </si>
  <si>
    <t>6 months</t>
  </si>
  <si>
    <t>ended</t>
  </si>
  <si>
    <t>ended</t>
  </si>
  <si>
    <t>31 July 2005</t>
  </si>
  <si>
    <t>31 July 2004</t>
  </si>
  <si>
    <t>(Decrease)/ increase</t>
  </si>
  <si>
    <t>RM'000</t>
  </si>
  <si>
    <t>RM'000</t>
  </si>
  <si>
    <t>RM'000</t>
  </si>
  <si>
    <t>%</t>
  </si>
  <si>
    <t>Group turnover</t>
  </si>
  <si>
    <t>Group profit from operating</t>
  </si>
  <si>
    <t>activities</t>
  </si>
  <si>
    <t>Group profit before taxation</t>
  </si>
  <si>
    <t xml:space="preserve">Group profit after taxation </t>
  </si>
  <si>
    <t>and minority interests</t>
  </si>
  <si>
    <t>For the financial quarter under review, the Group recorded a lower turnover by 9.96% as compared with the corresponding financial quarter due to stiff competition and weaker market sentiment.</t>
  </si>
  <si>
    <t>On the other hand, the increase in the Group profit before taxation as compared with the corresponding financial quarter is mainly due to the allowance for doubtful debt of RM3,330,859 made in the corresponding financial quarter.</t>
  </si>
  <si>
    <t>B2.</t>
  </si>
  <si>
    <r>
      <rPr>
        <b/>
        <sz val="12"/>
        <rFont val="Times New Roman"/>
        <family val="1"/>
      </rPr>
      <t xml:space="preserve">Comments on material changes in profit before taxation in the current financial quarter as </t>
    </r>
    <r>
      <rPr>
        <b/>
        <u val="single"/>
        <sz val="12"/>
        <rFont val="Times New Roman"/>
        <family val="1"/>
      </rPr>
      <t>compared with the immediate preceding financial quarter</t>
    </r>
  </si>
  <si>
    <t>Current</t>
  </si>
  <si>
    <t>Preceding</t>
  </si>
  <si>
    <t>financial</t>
  </si>
  <si>
    <t>financial</t>
  </si>
  <si>
    <t>quarter</t>
  </si>
  <si>
    <t>quarter</t>
  </si>
  <si>
    <t>3 months</t>
  </si>
  <si>
    <t>3 months</t>
  </si>
  <si>
    <t>ended</t>
  </si>
  <si>
    <t>ended</t>
  </si>
  <si>
    <t>31 July 2005</t>
  </si>
  <si>
    <t>30 April 2005</t>
  </si>
  <si>
    <t>Increase</t>
  </si>
  <si>
    <t>RM'000</t>
  </si>
  <si>
    <t>RM'000</t>
  </si>
  <si>
    <t>RM'000</t>
  </si>
  <si>
    <t>%</t>
  </si>
  <si>
    <t>Group turnover</t>
  </si>
  <si>
    <t>Group profit from operating</t>
  </si>
  <si>
    <t>activities</t>
  </si>
  <si>
    <t>Group profit before taxation</t>
  </si>
  <si>
    <t xml:space="preserve">Group profit after taxation </t>
  </si>
  <si>
    <t>and minority interests</t>
  </si>
  <si>
    <t>For the financial quarter under review, the Group recorded a higher profit before taxation by 60.29% as compared with the preceding financial quarter mainly due to increase in turnover and better profit margin of the product mix.</t>
  </si>
  <si>
    <t>Company No.</t>
  </si>
  <si>
    <t>15.</t>
  </si>
  <si>
    <t>B3.</t>
  </si>
  <si>
    <t>Prospects</t>
  </si>
  <si>
    <t>Demand for the Group's products is expected to continue to remain stable. However, the uncertainty in oil prices may have adverse effect on market sentiment. The Board of Directors will monitor the development closely and strive to achieve a satisfactory overall performance for the Group for the remaining period of the financial year.</t>
  </si>
  <si>
    <t>B4.</t>
  </si>
  <si>
    <t>Variance of actual profit from forecast profit</t>
  </si>
  <si>
    <t>This is not applicable as no profit forecast or profit guarantee was published.</t>
  </si>
  <si>
    <t>B5.</t>
  </si>
  <si>
    <t>Taxation</t>
  </si>
  <si>
    <t>Individual</t>
  </si>
  <si>
    <t xml:space="preserve">Cumulative </t>
  </si>
  <si>
    <t xml:space="preserve">quarter </t>
  </si>
  <si>
    <t xml:space="preserve">quarter </t>
  </si>
  <si>
    <t>3 months</t>
  </si>
  <si>
    <t>6 months</t>
  </si>
  <si>
    <t>ended</t>
  </si>
  <si>
    <t>ended</t>
  </si>
  <si>
    <t>31 July 2005</t>
  </si>
  <si>
    <t>RM'000</t>
  </si>
  <si>
    <t>RM'000</t>
  </si>
  <si>
    <t>Income tax</t>
  </si>
  <si>
    <t>Current</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</si>
  <si>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</si>
  <si>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</si>
  <si>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</si>
  <si>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</si>
  <si>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</si>
  <si>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</si>
  <si>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</si>
  <si>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Total</t>
  </si>
  <si>
    <r>
      <rPr>
        <sz val="12"/>
        <rFont val="Times New Roman"/>
        <family val="1"/>
      </rPr>
      <t>The Group's effective tax rate for the individual quarter three months and cumulative quarter six months ended 31 July 2005 was lower than the statutory tax rate mainly due to utilisation of reinvestment allowances.</t>
    </r>
  </si>
  <si>
    <t>The Group's effective tax rate for the cumulative quarter six months ended 31 July 2005 was higher than the statutory tax rate mainly due to certain expenses not deductible for tax purposes.</t>
  </si>
  <si>
    <t>B6.</t>
  </si>
  <si>
    <t>Profit/ (loss) on sale of unquoted investments and properties</t>
  </si>
  <si>
    <t>There was no sale of unquoted investments and properties for the current financial quarter.</t>
  </si>
  <si>
    <t>Company No.</t>
  </si>
  <si>
    <t>16.</t>
  </si>
  <si>
    <t>B7.</t>
  </si>
  <si>
    <t>Quoted investments</t>
  </si>
  <si>
    <t>(a)</t>
  </si>
  <si>
    <t>There were no purchases or disposals of quoted securities for the current financial quarter.</t>
  </si>
  <si>
    <t>(b)</t>
  </si>
  <si>
    <t>Investments in quoted securities held by the Group as at end of this reporting period, 31 July 2005 are as follows:</t>
  </si>
  <si>
    <t xml:space="preserve"> </t>
  </si>
  <si>
    <t>RM'000</t>
  </si>
  <si>
    <t>(i)   Cost</t>
  </si>
  <si>
    <t>(ii)  Net book value</t>
  </si>
  <si>
    <t>(iii) Market value</t>
  </si>
  <si>
    <t>B8.</t>
  </si>
  <si>
    <t>Corporate proposal</t>
  </si>
  <si>
    <t>There is no corporate proposal within 7 days before the date of issue of this interim financial report.</t>
  </si>
  <si>
    <t>B9.</t>
  </si>
  <si>
    <t>Borrowings</t>
  </si>
  <si>
    <t>Total</t>
  </si>
  <si>
    <t>RM'000</t>
  </si>
  <si>
    <t>As at the end of the reporting period, 31 July 2005</t>
  </si>
  <si>
    <t>(a)</t>
  </si>
  <si>
    <t>Bank overdrafts</t>
  </si>
  <si>
    <t>- unsecured</t>
  </si>
  <si>
    <t>Other banking facilities</t>
  </si>
  <si>
    <t>- unsecured</t>
  </si>
  <si>
    <t>(b)</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</si>
  <si>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</si>
  <si>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</si>
  <si>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</si>
  <si>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</si>
  <si>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</si>
  <si>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</si>
  <si>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Company No.</t>
  </si>
  <si>
    <t>17.</t>
  </si>
  <si>
    <t>B11.</t>
  </si>
  <si>
    <t>Material litigation</t>
  </si>
  <si>
    <t>As reported previously, a writ of summon had been served by a subsidiary on a vendor for refund of a balance sum of  RM3,330,859 paid for a property development project which had been rescinded.</t>
  </si>
  <si>
    <r>
      <rPr>
        <sz val="12"/>
        <rFont val="Times New Roman"/>
        <family val="1"/>
      </rPr>
      <t>The above case was heard on 3 March 2004 and the Melaka High Court had ruled against the subsidiary on 23 June 2004. The subsidiary appealed against the Court's decision at the Court of Appeal which on 24 November 2004 decided in favour of the subsidiary. The vendor has since filed a notice of appeal against the Court's decision. There is no further development on this matter since.</t>
    </r>
  </si>
  <si>
    <t>Pending the outcome of the vendor's appeal, the Group will maintain the allowance for this debt in the financial statements made in the preceding financial year ended 31 January 2005.</t>
  </si>
  <si>
    <t>B12.</t>
  </si>
  <si>
    <t>Dividends</t>
  </si>
  <si>
    <t>The directors do not recommend any interim dividend for the current period under review.</t>
  </si>
  <si>
    <t>B13.</t>
  </si>
  <si>
    <t>Earnings</t>
  </si>
  <si>
    <t>Current quarter</t>
  </si>
  <si>
    <t>Cumulative quarter</t>
  </si>
  <si>
    <t>3 months ended</t>
  </si>
  <si>
    <t>6 months ended</t>
  </si>
  <si>
    <t>31 July</t>
  </si>
  <si>
    <t>RM'000</t>
  </si>
  <si>
    <t>RM'000</t>
  </si>
  <si>
    <t>RM'000</t>
  </si>
  <si>
    <t>RM'000</t>
  </si>
  <si>
    <t>Profit for the financial period</t>
  </si>
  <si>
    <t>No.</t>
  </si>
  <si>
    <t>No.</t>
  </si>
  <si>
    <t>No.</t>
  </si>
  <si>
    <t>No.</t>
  </si>
  <si>
    <t xml:space="preserve">Number of ordinary shares in issue </t>
  </si>
  <si>
    <t>Sen</t>
  </si>
  <si>
    <t>Sen</t>
  </si>
  <si>
    <t>Sen</t>
  </si>
  <si>
    <t>Sen</t>
  </si>
  <si>
    <t>Earnings per ordinary share of</t>
  </si>
  <si>
    <t xml:space="preserve">    RM1.00 (2004 : RM1.00) each </t>
  </si>
  <si>
    <r>
      <rPr>
        <b/>
        <u val="single"/>
        <sz val="12"/>
        <rFont val="Times New Roman"/>
        <family val="1"/>
      </rPr>
      <t>Date of authorisation for issue</t>
    </r>
  </si>
  <si>
    <r>
      <rPr>
        <sz val="12"/>
        <rFont val="Times New Roman"/>
        <family val="1"/>
      </rPr>
      <t>The Board of Directors authorised this interim financial report for issue on 28 September 2005.</t>
    </r>
  </si>
  <si>
    <t>By order of the Board</t>
  </si>
  <si>
    <r>
      <rPr>
        <sz val="12"/>
        <rFont val="Times New Roman"/>
        <family val="1"/>
      </rPr>
      <t>Foong Kai Ming</t>
    </r>
  </si>
  <si>
    <t>Company Secretary</t>
  </si>
  <si>
    <r>
      <rPr>
        <sz val="12"/>
        <rFont val="Times New Roman"/>
        <family val="1"/>
      </rPr>
      <t>Kuala Lumpur,</t>
    </r>
  </si>
  <si>
    <t>28 September 2005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</si>
</sst>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quot;, &quot;yy"/>
    <numFmt numFmtId="173" formatCode="#,##0.00\ ;&quot; (&quot;#,##0.00\);&quot; -&quot;#\ ;@\ "/>
    <numFmt numFmtId="174" formatCode="#,##0\ ;&quot; (&quot;#,##0\);&quot; -&quot;#\ ;@\ "/>
    <numFmt numFmtId="175" formatCode="mmm\ dd"/>
  </numFmts>
  <fonts count="13">
    <font>
      <sz val="12"/>
      <name val="Times New Roman"/>
      <family val="0"/>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color indexed="14"/>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172"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74" fontId="0" fillId="0" borderId="0" xfId="15" applyNumberFormat="1" applyFont="1" applyFill="1" applyBorder="1" applyAlignment="1" applyProtection="1">
      <alignment/>
      <protection/>
    </xf>
    <xf numFmtId="173" fontId="0" fillId="0" borderId="0" xfId="15" applyFont="1" applyFill="1" applyBorder="1" applyAlignment="1" applyProtection="1">
      <alignment/>
      <protection/>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justify"/>
    </xf>
    <xf numFmtId="174" fontId="0"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right"/>
      <protection/>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protection/>
    </xf>
    <xf numFmtId="174" fontId="3" fillId="0" borderId="0" xfId="0" applyNumberFormat="1" applyFont="1" applyFill="1" applyBorder="1" applyAlignment="1" applyProtection="1">
      <alignment horizontal="center"/>
      <protection/>
    </xf>
    <xf numFmtId="174" fontId="2" fillId="0" borderId="0" xfId="0" applyNumberFormat="1" applyFont="1" applyFill="1" applyBorder="1" applyAlignment="1" applyProtection="1">
      <alignment/>
      <protection/>
    </xf>
    <xf numFmtId="174" fontId="2"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horizontal="center"/>
      <protection/>
    </xf>
    <xf numFmtId="174" fontId="3" fillId="0" borderId="0" xfId="15" applyNumberFormat="1" applyFont="1" applyFill="1" applyBorder="1" applyAlignment="1" applyProtection="1">
      <alignment/>
      <protection/>
    </xf>
    <xf numFmtId="174" fontId="0"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protection/>
    </xf>
    <xf numFmtId="174" fontId="3" fillId="0" borderId="0" xfId="15" applyNumberFormat="1" applyFont="1" applyFill="1" applyBorder="1" applyAlignment="1" applyProtection="1">
      <alignment horizontal="left"/>
      <protection/>
    </xf>
    <xf numFmtId="174" fontId="0" fillId="0" borderId="1" xfId="15" applyNumberFormat="1" applyFont="1" applyFill="1" applyBorder="1" applyAlignment="1" applyProtection="1">
      <alignment horizontal="right"/>
      <protection/>
    </xf>
    <xf numFmtId="174" fontId="0" fillId="0" borderId="0" xfId="15" applyNumberFormat="1" applyFont="1" applyFill="1" applyBorder="1" applyAlignment="1" applyProtection="1">
      <alignment horizontal="right"/>
      <protection/>
    </xf>
    <xf numFmtId="174" fontId="3" fillId="0" borderId="0" xfId="15" applyNumberFormat="1" applyFont="1" applyFill="1" applyBorder="1" applyAlignment="1" applyProtection="1">
      <alignment/>
      <protection/>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0" fillId="0" borderId="2" xfId="15" applyNumberFormat="1" applyFont="1" applyFill="1" applyBorder="1" applyAlignment="1" applyProtection="1">
      <alignment horizontal="center"/>
      <protection/>
    </xf>
    <xf numFmtId="174" fontId="0" fillId="0" borderId="2" xfId="15" applyNumberFormat="1" applyFont="1" applyFill="1" applyBorder="1" applyAlignment="1" applyProtection="1">
      <alignment horizontal="right"/>
      <protection/>
    </xf>
    <xf numFmtId="173" fontId="0" fillId="0" borderId="3" xfId="15" applyFont="1" applyFill="1" applyBorder="1" applyAlignment="1" applyProtection="1">
      <alignment/>
      <protection/>
    </xf>
    <xf numFmtId="174" fontId="0" fillId="0" borderId="1" xfId="15"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174" fontId="0" fillId="0" borderId="0" xfId="0" applyNumberFormat="1" applyFont="1" applyBorder="1" applyAlignment="1">
      <alignment/>
    </xf>
    <xf numFmtId="174" fontId="0" fillId="0" borderId="2" xfId="15" applyNumberFormat="1" applyFont="1" applyFill="1" applyBorder="1" applyAlignment="1" applyProtection="1">
      <alignment/>
      <protection/>
    </xf>
    <xf numFmtId="174" fontId="0" fillId="0" borderId="3" xfId="15" applyNumberFormat="1" applyFont="1" applyFill="1" applyBorder="1" applyAlignment="1" applyProtection="1">
      <alignment/>
      <protection/>
    </xf>
    <xf numFmtId="174" fontId="0" fillId="0" borderId="0" xfId="0" applyNumberFormat="1" applyFont="1" applyBorder="1" applyAlignment="1">
      <alignment horizontal="center"/>
    </xf>
    <xf numFmtId="174" fontId="0" fillId="0" borderId="0" xfId="15" applyNumberFormat="1" applyFont="1" applyFill="1" applyBorder="1" applyAlignment="1" applyProtection="1">
      <alignment horizontal="center"/>
      <protection/>
    </xf>
    <xf numFmtId="173" fontId="0" fillId="0" borderId="3" xfId="15" applyFont="1" applyFill="1" applyBorder="1" applyAlignment="1" applyProtection="1">
      <alignment/>
      <protection/>
    </xf>
    <xf numFmtId="0" fontId="2" fillId="0" borderId="0" xfId="0" applyFont="1" applyBorder="1" applyAlignment="1">
      <alignment/>
    </xf>
    <xf numFmtId="174" fontId="4" fillId="0" borderId="0" xfId="15" applyNumberFormat="1" applyFont="1" applyFill="1" applyBorder="1" applyAlignment="1" applyProtection="1">
      <alignment/>
      <protection/>
    </xf>
    <xf numFmtId="174" fontId="0" fillId="0" borderId="0" xfId="0" applyNumberFormat="1" applyFont="1" applyFill="1" applyBorder="1" applyAlignment="1" applyProtection="1">
      <alignment/>
      <protection/>
    </xf>
    <xf numFmtId="174" fontId="0" fillId="0" borderId="1" xfId="0" applyNumberFormat="1" applyFont="1" applyBorder="1" applyAlignment="1">
      <alignment/>
    </xf>
    <xf numFmtId="0" fontId="0" fillId="0" borderId="0" xfId="0" applyFont="1" applyBorder="1" applyAlignment="1">
      <alignment horizontal="left"/>
    </xf>
    <xf numFmtId="0" fontId="3"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justify"/>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justify" vertical="top"/>
    </xf>
    <xf numFmtId="173" fontId="0" fillId="0" borderId="0" xfId="0" applyNumberFormat="1" applyFont="1" applyBorder="1" applyAlignment="1">
      <alignment/>
    </xf>
    <xf numFmtId="0" fontId="0" fillId="0" borderId="0" xfId="0" applyFont="1" applyBorder="1" applyAlignment="1">
      <alignment horizontal="center" vertical="center"/>
    </xf>
    <xf numFmtId="174" fontId="0" fillId="0" borderId="0" xfId="0" applyNumberFormat="1" applyFont="1" applyBorder="1" applyAlignment="1">
      <alignment/>
    </xf>
    <xf numFmtId="174" fontId="0" fillId="0" borderId="4" xfId="15" applyNumberFormat="1" applyFont="1" applyFill="1" applyBorder="1" applyAlignment="1" applyProtection="1">
      <alignment/>
      <protection/>
    </xf>
    <xf numFmtId="0" fontId="0" fillId="0" borderId="2" xfId="0" applyFont="1" applyBorder="1" applyAlignment="1">
      <alignment/>
    </xf>
    <xf numFmtId="174" fontId="0" fillId="0" borderId="3" xfId="0" applyNumberFormat="1" applyFont="1" applyBorder="1" applyAlignment="1">
      <alignment/>
    </xf>
    <xf numFmtId="0" fontId="0" fillId="0" borderId="1" xfId="0" applyFont="1" applyBorder="1" applyAlignment="1">
      <alignment horizontal="center"/>
    </xf>
    <xf numFmtId="0" fontId="0" fillId="0" borderId="0" xfId="0" applyFont="1" applyBorder="1" applyAlignment="1">
      <alignment/>
    </xf>
    <xf numFmtId="173" fontId="0" fillId="0" borderId="0" xfId="15" applyFont="1" applyFill="1" applyBorder="1" applyAlignment="1" applyProtection="1">
      <alignment/>
      <protection/>
    </xf>
    <xf numFmtId="0" fontId="12" fillId="0" borderId="0" xfId="0" applyFont="1" applyBorder="1" applyAlignment="1">
      <alignment horizontal="justify"/>
    </xf>
    <xf numFmtId="174" fontId="0" fillId="0" borderId="0" xfId="0" applyNumberFormat="1" applyFont="1" applyBorder="1" applyAlignment="1">
      <alignment/>
    </xf>
    <xf numFmtId="173" fontId="0" fillId="0" borderId="0" xfId="0" applyNumberFormat="1" applyFont="1" applyBorder="1" applyAlignment="1">
      <alignment/>
    </xf>
    <xf numFmtId="172" fontId="0" fillId="0" borderId="0" xfId="0" applyNumberFormat="1"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172" fontId="3" fillId="0" borderId="0" xfId="0" applyNumberFormat="1" applyFont="1" applyBorder="1" applyAlignment="1">
      <alignment horizontal="center"/>
    </xf>
    <xf numFmtId="0" fontId="11" fillId="0" borderId="0" xfId="0" applyFont="1" applyBorder="1" applyAlignment="1">
      <alignment horizontal="center"/>
    </xf>
    <xf numFmtId="174" fontId="0" fillId="0" borderId="1" xfId="15" applyNumberFormat="1" applyFont="1" applyFill="1" applyBorder="1" applyAlignment="1" applyProtection="1">
      <alignment horizontal="center"/>
      <protection/>
    </xf>
    <xf numFmtId="174" fontId="0" fillId="0" borderId="5" xfId="15" applyNumberFormat="1" applyFont="1" applyFill="1" applyBorder="1" applyAlignment="1" applyProtection="1">
      <alignment horizontal="center"/>
      <protection/>
    </xf>
    <xf numFmtId="0" fontId="0" fillId="0" borderId="0" xfId="0" applyFont="1" applyBorder="1" applyAlignment="1">
      <alignment horizontal="justify"/>
    </xf>
    <xf numFmtId="174" fontId="2"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174" fontId="0" fillId="0" borderId="0" xfId="15" applyNumberFormat="1" applyFont="1" applyFill="1" applyBorder="1" applyAlignment="1" applyProtection="1">
      <alignment horizontal="center"/>
      <protection/>
    </xf>
    <xf numFmtId="175" fontId="3" fillId="0" borderId="0" xfId="0" applyNumberFormat="1"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1" xfId="0" applyFont="1" applyBorder="1" applyAlignment="1">
      <alignment horizontal="center"/>
    </xf>
    <xf numFmtId="0" fontId="3" fillId="0" borderId="0" xfId="0" applyFont="1" applyBorder="1" applyAlignment="1">
      <alignment horizontal="justify"/>
    </xf>
    <xf numFmtId="0" fontId="12" fillId="0" borderId="0" xfId="0" applyFont="1" applyBorder="1" applyAlignment="1">
      <alignment horizontal="justify"/>
    </xf>
    <xf numFmtId="175" fontId="0"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N18" sqref="N18"/>
    </sheetView>
  </sheetViews>
  <sheetFormatPr defaultColWidth="9.00390625" defaultRowHeight="15.75"/>
  <cols>
    <col min="1" max="1" width="3.125" style="1" customWidth="1"/>
    <col min="2" max="2" width="9.125" style="1" customWidth="1"/>
    <col min="3" max="3" width="9.625" style="1" customWidth="1"/>
    <col min="4" max="4" width="9.875" style="1" customWidth="1"/>
    <col min="5" max="5" width="10.25390625" style="1" customWidth="1"/>
    <col min="6" max="6" width="1.00390625" style="1" customWidth="1"/>
    <col min="7" max="7" width="11.875" style="1" customWidth="1"/>
    <col min="8" max="8" width="1.00390625" style="1" customWidth="1"/>
    <col min="9" max="9" width="10.25390625" style="1" customWidth="1"/>
    <col min="10" max="10" width="1.00390625" style="1" customWidth="1"/>
    <col min="11" max="11" width="13.75390625" style="1" customWidth="1"/>
    <col min="12" max="16384" width="8.75390625" style="1" customWidth="1"/>
  </cols>
  <sheetData>
    <row r="3" spans="1:11" ht="15.75">
      <c r="A3" s="75" t="s">
        <v>0</v>
      </c>
      <c r="B3" s="75"/>
      <c r="C3" s="75"/>
      <c r="D3" s="75"/>
      <c r="E3" s="75"/>
      <c r="F3" s="75"/>
      <c r="G3" s="75"/>
      <c r="H3" s="75"/>
      <c r="I3" s="75"/>
      <c r="J3" s="75"/>
      <c r="K3" s="75"/>
    </row>
    <row r="4" spans="1:11" ht="15.75">
      <c r="A4" s="76" t="s">
        <v>1</v>
      </c>
      <c r="B4" s="76"/>
      <c r="C4" s="76"/>
      <c r="D4" s="76"/>
      <c r="E4" s="76"/>
      <c r="F4" s="76"/>
      <c r="G4" s="76"/>
      <c r="H4" s="76"/>
      <c r="I4" s="76"/>
      <c r="J4" s="76"/>
      <c r="K4" s="76"/>
    </row>
    <row r="6" spans="1:11" ht="15.75">
      <c r="A6" s="77" t="s">
        <v>2</v>
      </c>
      <c r="B6" s="77"/>
      <c r="C6" s="77"/>
      <c r="D6" s="77"/>
      <c r="E6" s="77"/>
      <c r="F6" s="77"/>
      <c r="G6" s="77"/>
      <c r="H6" s="77"/>
      <c r="I6" s="77"/>
      <c r="J6" s="77"/>
      <c r="K6" s="77"/>
    </row>
    <row r="8" spans="1:11" ht="15.75">
      <c r="A8" s="77" t="s">
        <v>3</v>
      </c>
      <c r="B8" s="77"/>
      <c r="C8" s="77"/>
      <c r="D8" s="77"/>
      <c r="E8" s="77"/>
      <c r="F8" s="77"/>
      <c r="G8" s="77"/>
      <c r="H8" s="77"/>
      <c r="I8" s="77"/>
      <c r="J8" s="77"/>
      <c r="K8" s="77"/>
    </row>
    <row r="9" spans="1:11" ht="15.75">
      <c r="A9" s="76" t="s">
        <v>4</v>
      </c>
      <c r="B9" s="76"/>
      <c r="C9" s="76"/>
      <c r="D9" s="76"/>
      <c r="E9" s="76"/>
      <c r="F9" s="76"/>
      <c r="G9" s="76"/>
      <c r="H9" s="76"/>
      <c r="I9" s="76"/>
      <c r="J9" s="76"/>
      <c r="K9" s="76"/>
    </row>
    <row r="11" spans="1:11" ht="15.75">
      <c r="A11" s="75" t="s">
        <v>5</v>
      </c>
      <c r="B11" s="75"/>
      <c r="C11" s="75"/>
      <c r="D11" s="75"/>
      <c r="E11" s="75"/>
      <c r="F11" s="75"/>
      <c r="G11" s="75"/>
      <c r="H11" s="75"/>
      <c r="I11" s="75"/>
      <c r="J11" s="75"/>
      <c r="K11" s="75"/>
    </row>
    <row r="14" spans="5:11" ht="15.75">
      <c r="E14" s="78" t="s">
        <v>6</v>
      </c>
      <c r="F14" s="78"/>
      <c r="G14" s="78"/>
      <c r="I14" s="78" t="s">
        <v>7</v>
      </c>
      <c r="J14" s="78"/>
      <c r="K14" s="78"/>
    </row>
    <row r="15" spans="5:11" ht="15.75">
      <c r="E15" s="3"/>
      <c r="F15" s="3"/>
      <c r="G15" s="3" t="s">
        <v>8</v>
      </c>
      <c r="I15" s="3"/>
      <c r="J15" s="3"/>
      <c r="K15" s="3" t="s">
        <v>9</v>
      </c>
    </row>
    <row r="16" spans="5:11" ht="15.75">
      <c r="E16" s="3" t="s">
        <v>10</v>
      </c>
      <c r="F16" s="3"/>
      <c r="G16" s="3" t="s">
        <v>11</v>
      </c>
      <c r="I16" s="3" t="s">
        <v>12</v>
      </c>
      <c r="J16" s="3"/>
      <c r="K16" s="3" t="s">
        <v>13</v>
      </c>
    </row>
    <row r="17" spans="5:11" ht="15.75">
      <c r="E17" s="3" t="s">
        <v>14</v>
      </c>
      <c r="F17" s="3"/>
      <c r="G17" s="3" t="s">
        <v>15</v>
      </c>
      <c r="I17" s="3" t="s">
        <v>16</v>
      </c>
      <c r="J17" s="3"/>
      <c r="K17" s="3" t="s">
        <v>17</v>
      </c>
    </row>
    <row r="18" spans="5:11" ht="15.75">
      <c r="E18" s="3" t="s">
        <v>18</v>
      </c>
      <c r="F18" s="3"/>
      <c r="G18" s="3" t="s">
        <v>19</v>
      </c>
      <c r="I18" s="3" t="s">
        <v>20</v>
      </c>
      <c r="J18" s="3"/>
      <c r="K18" s="3" t="s">
        <v>21</v>
      </c>
    </row>
    <row r="19" spans="5:11" ht="15.75">
      <c r="E19" s="5" t="s">
        <v>22</v>
      </c>
      <c r="F19" s="6"/>
      <c r="G19" s="5" t="s">
        <v>23</v>
      </c>
      <c r="H19" s="7"/>
      <c r="I19" s="5" t="str">
        <f>E19</f>
        <v>31 July 2005</v>
      </c>
      <c r="J19" s="6"/>
      <c r="K19" s="5" t="str">
        <f>G19</f>
        <v>31 July 2004</v>
      </c>
    </row>
    <row r="20" spans="5:11" ht="15.75">
      <c r="E20" s="3" t="s">
        <v>24</v>
      </c>
      <c r="G20" s="3" t="s">
        <v>25</v>
      </c>
      <c r="I20" s="3" t="s">
        <v>26</v>
      </c>
      <c r="K20" s="3" t="s">
        <v>27</v>
      </c>
    </row>
    <row r="22" spans="1:11" ht="15.75">
      <c r="A22" s="1" t="s">
        <v>28</v>
      </c>
      <c r="B22" s="1" t="s">
        <v>29</v>
      </c>
      <c r="E22" s="8">
        <f>GIS!G16</f>
        <v>14678</v>
      </c>
      <c r="F22" s="8"/>
      <c r="G22" s="8">
        <f>GIS!I16</f>
        <v>16396</v>
      </c>
      <c r="H22" s="8"/>
      <c r="I22" s="8">
        <f>GIS!K16</f>
        <v>28018</v>
      </c>
      <c r="J22" s="8"/>
      <c r="K22" s="8">
        <f>GIS!M16</f>
        <v>31116</v>
      </c>
    </row>
    <row r="23" spans="5:11" ht="15.75">
      <c r="E23" s="8"/>
      <c r="F23" s="8"/>
      <c r="G23" s="8"/>
      <c r="H23" s="8"/>
      <c r="I23" s="8"/>
      <c r="J23" s="8"/>
      <c r="K23" s="8"/>
    </row>
    <row r="24" spans="1:11" ht="15.75">
      <c r="A24" s="1" t="s">
        <v>30</v>
      </c>
      <c r="B24" s="1" t="s">
        <v>31</v>
      </c>
      <c r="E24" s="8">
        <f>GIS!G39</f>
        <v>3177</v>
      </c>
      <c r="F24" s="8"/>
      <c r="G24" s="8">
        <f>GIS!I39</f>
        <v>4455</v>
      </c>
      <c r="H24" s="8"/>
      <c r="I24" s="8">
        <f>GIS!K39</f>
        <v>5159</v>
      </c>
      <c r="J24" s="8"/>
      <c r="K24" s="8">
        <f>GIS!M39</f>
        <v>4116</v>
      </c>
    </row>
    <row r="25" spans="5:11" ht="15.75">
      <c r="E25" s="8"/>
      <c r="F25" s="8"/>
      <c r="G25" s="8"/>
      <c r="H25" s="8"/>
      <c r="I25" s="8"/>
      <c r="J25" s="8"/>
      <c r="K25" s="8"/>
    </row>
    <row r="26" spans="1:11" ht="15.75">
      <c r="A26" s="1" t="s">
        <v>32</v>
      </c>
      <c r="B26" s="1" t="s">
        <v>33</v>
      </c>
      <c r="E26" s="8"/>
      <c r="F26" s="8"/>
      <c r="G26" s="8"/>
      <c r="H26" s="8"/>
      <c r="I26" s="8"/>
      <c r="J26" s="8"/>
      <c r="K26" s="8"/>
    </row>
    <row r="27" spans="2:11" ht="15.75">
      <c r="B27" s="1" t="s">
        <v>34</v>
      </c>
      <c r="E27" s="8">
        <f>GIS!G47</f>
        <v>2629</v>
      </c>
      <c r="F27" s="8"/>
      <c r="G27" s="8">
        <f>GIS!I47</f>
        <v>3405</v>
      </c>
      <c r="H27" s="8"/>
      <c r="I27" s="8">
        <f>GIS!K47</f>
        <v>4093</v>
      </c>
      <c r="J27" s="8"/>
      <c r="K27" s="8">
        <f>GIS!M47</f>
        <v>2271</v>
      </c>
    </row>
    <row r="28" spans="5:11" ht="15.75">
      <c r="E28" s="8"/>
      <c r="F28" s="8"/>
      <c r="G28" s="8"/>
      <c r="H28" s="8"/>
      <c r="I28" s="8"/>
      <c r="J28" s="8"/>
      <c r="K28" s="8"/>
    </row>
    <row r="29" spans="1:11" ht="15.75">
      <c r="A29" s="1" t="s">
        <v>35</v>
      </c>
      <c r="B29" s="1" t="s">
        <v>36</v>
      </c>
      <c r="E29" s="8">
        <f>GIS!G47</f>
        <v>2629</v>
      </c>
      <c r="F29" s="8"/>
      <c r="G29" s="8">
        <f>GIS!I47</f>
        <v>3405</v>
      </c>
      <c r="H29" s="8"/>
      <c r="I29" s="8">
        <f>GIS!K47</f>
        <v>4093</v>
      </c>
      <c r="J29" s="8"/>
      <c r="K29" s="8">
        <f>GIS!M47</f>
        <v>2271</v>
      </c>
    </row>
    <row r="30" spans="5:11" ht="15.75">
      <c r="E30" s="8"/>
      <c r="F30" s="8"/>
      <c r="G30" s="8"/>
      <c r="H30" s="8"/>
      <c r="I30" s="8"/>
      <c r="J30" s="8"/>
      <c r="K30" s="8"/>
    </row>
    <row r="31" spans="1:11" ht="15.75">
      <c r="A31" s="1" t="s">
        <v>37</v>
      </c>
      <c r="B31" s="1" t="s">
        <v>38</v>
      </c>
      <c r="E31" s="9">
        <f>GIS!G53</f>
        <v>4.324013157894737</v>
      </c>
      <c r="F31" s="9"/>
      <c r="G31" s="9">
        <f>GIS!I53</f>
        <v>5.60032894736842</v>
      </c>
      <c r="H31" s="9"/>
      <c r="I31" s="9">
        <f>GIS!K53</f>
        <v>6.7319078947368425</v>
      </c>
      <c r="J31" s="9"/>
      <c r="K31" s="9">
        <f>GIS!M53</f>
        <v>3.7351973684210527</v>
      </c>
    </row>
    <row r="32" spans="5:11" ht="15.75">
      <c r="E32" s="8"/>
      <c r="F32" s="8"/>
      <c r="G32" s="8"/>
      <c r="H32" s="8"/>
      <c r="I32" s="8"/>
      <c r="J32" s="8"/>
      <c r="K32" s="8"/>
    </row>
    <row r="33" spans="1:11" ht="15.75">
      <c r="A33" s="1" t="s">
        <v>39</v>
      </c>
      <c r="B33" s="1" t="s">
        <v>40</v>
      </c>
      <c r="E33" s="9">
        <f>GIS!G54</f>
        <v>6</v>
      </c>
      <c r="F33" s="8"/>
      <c r="G33" s="9">
        <f>GIS!I54</f>
        <v>6</v>
      </c>
      <c r="H33" s="8"/>
      <c r="I33" s="9">
        <f>GIS!K54</f>
        <v>6</v>
      </c>
      <c r="J33" s="8"/>
      <c r="K33" s="9">
        <f>GIS!M54</f>
        <v>6</v>
      </c>
    </row>
    <row r="35" spans="1:11" ht="15.75">
      <c r="A35" s="1" t="s">
        <v>41</v>
      </c>
      <c r="B35" s="1" t="s">
        <v>42</v>
      </c>
      <c r="E35" s="9">
        <f>GBS!F90</f>
        <v>1.5196546052631579</v>
      </c>
      <c r="F35" s="9"/>
      <c r="G35" s="9">
        <v>1.45</v>
      </c>
      <c r="H35" s="9"/>
      <c r="I35" s="9">
        <f>GBS!F90</f>
        <v>1.5196546052631579</v>
      </c>
      <c r="J35" s="9"/>
      <c r="K35" s="9">
        <f>G35</f>
        <v>1.45</v>
      </c>
    </row>
    <row r="38" spans="1:11" ht="15.75">
      <c r="A38" s="77" t="s">
        <v>43</v>
      </c>
      <c r="B38" s="77"/>
      <c r="C38" s="77"/>
      <c r="D38" s="77"/>
      <c r="E38" s="77"/>
      <c r="F38" s="77"/>
      <c r="G38" s="77"/>
      <c r="H38" s="77"/>
      <c r="I38" s="77"/>
      <c r="J38" s="77"/>
      <c r="K38" s="77"/>
    </row>
    <row r="40" spans="1:11" ht="15.75">
      <c r="A40" s="1" t="s">
        <v>44</v>
      </c>
      <c r="B40" s="1" t="s">
        <v>45</v>
      </c>
      <c r="E40" s="8">
        <f>GIS!G35</f>
        <v>3188</v>
      </c>
      <c r="F40" s="8"/>
      <c r="G40" s="8">
        <f>GIS!I35</f>
        <v>4291</v>
      </c>
      <c r="H40" s="8"/>
      <c r="I40" s="8">
        <f>GIS!K35</f>
        <v>5186</v>
      </c>
      <c r="J40" s="8"/>
      <c r="K40" s="8">
        <f>GIS!M35</f>
        <v>3996</v>
      </c>
    </row>
    <row r="41" spans="5:11" ht="15.75">
      <c r="E41" s="8"/>
      <c r="F41" s="8"/>
      <c r="G41" s="8"/>
      <c r="H41" s="8"/>
      <c r="I41" s="8"/>
      <c r="J41" s="8"/>
      <c r="K41" s="8"/>
    </row>
    <row r="42" spans="1:11" ht="15.75">
      <c r="A42" s="1" t="s">
        <v>46</v>
      </c>
      <c r="B42" s="1" t="s">
        <v>47</v>
      </c>
      <c r="E42" s="8">
        <f>I42</f>
        <v>312</v>
      </c>
      <c r="F42" s="8"/>
      <c r="G42" s="8">
        <v>178</v>
      </c>
      <c r="H42" s="8"/>
      <c r="I42" s="8">
        <v>312</v>
      </c>
      <c r="J42" s="8"/>
      <c r="K42" s="8">
        <v>312</v>
      </c>
    </row>
    <row r="43" spans="5:11" ht="15.75">
      <c r="E43" s="8"/>
      <c r="F43" s="8"/>
      <c r="G43" s="8"/>
      <c r="H43" s="8"/>
      <c r="I43" s="8"/>
      <c r="J43" s="8"/>
      <c r="K43" s="8"/>
    </row>
    <row r="44" spans="1:11" ht="15.75">
      <c r="A44" s="1" t="s">
        <v>48</v>
      </c>
      <c r="B44" s="1" t="s">
        <v>49</v>
      </c>
      <c r="E44" s="8">
        <f>-GIS!G33</f>
        <v>10</v>
      </c>
      <c r="F44" s="8"/>
      <c r="G44" s="8">
        <f>-GIS!I33</f>
        <v>6</v>
      </c>
      <c r="H44" s="8"/>
      <c r="I44" s="8">
        <f>-GIS!K33</f>
        <v>22</v>
      </c>
      <c r="J44" s="8"/>
      <c r="K44" s="8">
        <f>-GIS!M33</f>
        <v>9</v>
      </c>
    </row>
  </sheetData>
  <mergeCells count="9">
    <mergeCell ref="A38:K38"/>
    <mergeCell ref="A9:K9"/>
    <mergeCell ref="A11:K11"/>
    <mergeCell ref="E14:G14"/>
    <mergeCell ref="I14:K14"/>
    <mergeCell ref="A3:K3"/>
    <mergeCell ref="A4:K4"/>
    <mergeCell ref="A6:K6"/>
    <mergeCell ref="A8:K8"/>
  </mergeCells>
  <printOptions/>
  <pageMargins left="0.7" right="0.7" top="0.7875" bottom="0.75" header="0.5" footer="0.5"/>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tabSelected="1" workbookViewId="0" topLeftCell="A1">
      <selection activeCell="I22" sqref="I22"/>
    </sheetView>
  </sheetViews>
  <sheetFormatPr defaultColWidth="9.00390625" defaultRowHeight="15.75"/>
  <cols>
    <col min="1" max="4" width="8.75390625" style="1" customWidth="1"/>
    <col min="5" max="5" width="14.125" style="1" customWidth="1"/>
    <col min="6" max="16384" width="8.75390625" style="1" customWidth="1"/>
  </cols>
  <sheetData>
    <row r="11" spans="1:9" s="10" customFormat="1" ht="20.25">
      <c r="A11" s="79" t="s">
        <v>50</v>
      </c>
      <c r="B11" s="79"/>
      <c r="C11" s="79"/>
      <c r="D11" s="79"/>
      <c r="E11" s="79"/>
      <c r="F11" s="79"/>
      <c r="G11" s="79"/>
      <c r="H11" s="79"/>
      <c r="I11" s="79"/>
    </row>
    <row r="12" spans="1:9" s="11" customFormat="1" ht="12.75">
      <c r="A12" s="80" t="s">
        <v>51</v>
      </c>
      <c r="B12" s="80"/>
      <c r="C12" s="80"/>
      <c r="D12" s="80"/>
      <c r="E12" s="80"/>
      <c r="F12" s="80"/>
      <c r="G12" s="80"/>
      <c r="H12" s="80"/>
      <c r="I12" s="80"/>
    </row>
    <row r="13" spans="1:9" s="11" customFormat="1" ht="12.75">
      <c r="A13" s="80" t="s">
        <v>52</v>
      </c>
      <c r="B13" s="80"/>
      <c r="C13" s="80"/>
      <c r="D13" s="80"/>
      <c r="E13" s="80"/>
      <c r="F13" s="80"/>
      <c r="G13" s="80"/>
      <c r="H13" s="80"/>
      <c r="I13" s="80"/>
    </row>
    <row r="17" spans="1:9" s="12" customFormat="1" ht="18.75">
      <c r="A17" s="81" t="s">
        <v>53</v>
      </c>
      <c r="B17" s="81"/>
      <c r="C17" s="81"/>
      <c r="D17" s="81"/>
      <c r="E17" s="81"/>
      <c r="F17" s="81"/>
      <c r="G17" s="81"/>
      <c r="H17" s="81"/>
      <c r="I17" s="81"/>
    </row>
    <row r="18" spans="1:9" ht="15.75">
      <c r="A18" s="77" t="s">
        <v>54</v>
      </c>
      <c r="B18" s="77"/>
      <c r="C18" s="77"/>
      <c r="D18" s="77"/>
      <c r="E18" s="77"/>
      <c r="F18" s="77"/>
      <c r="G18" s="77"/>
      <c r="H18" s="77"/>
      <c r="I18" s="77"/>
    </row>
    <row r="19" spans="1:9" ht="15.75">
      <c r="A19" s="82" t="s">
        <v>55</v>
      </c>
      <c r="B19" s="82"/>
      <c r="C19" s="82"/>
      <c r="D19" s="82"/>
      <c r="E19" s="82"/>
      <c r="F19" s="82"/>
      <c r="G19" s="82"/>
      <c r="H19" s="82"/>
      <c r="I19" s="82"/>
    </row>
    <row r="20" ht="15.75">
      <c r="A20" s="13"/>
    </row>
    <row r="21" spans="1:9" ht="15.75">
      <c r="A21" s="83" t="s">
        <v>56</v>
      </c>
      <c r="B21" s="83"/>
      <c r="C21" s="83"/>
      <c r="D21" s="83"/>
      <c r="E21" s="83"/>
      <c r="F21" s="83"/>
      <c r="G21" s="83"/>
      <c r="H21" s="83"/>
      <c r="I21" s="83"/>
    </row>
  </sheetData>
  <mergeCells count="7">
    <mergeCell ref="A18:I18"/>
    <mergeCell ref="A19:I19"/>
    <mergeCell ref="A21:I21"/>
    <mergeCell ref="A11:I11"/>
    <mergeCell ref="A12:I12"/>
    <mergeCell ref="A13:I13"/>
    <mergeCell ref="A17:I17"/>
  </mergeCells>
  <printOptions/>
  <pageMargins left="0.5" right="0.5" top="0.75" bottom="0.75" header="0.5" footer="0.5"/>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H10" sqref="H10"/>
    </sheetView>
  </sheetViews>
  <sheetFormatPr defaultColWidth="9.00390625" defaultRowHeight="15.75"/>
  <cols>
    <col min="1" max="1" width="8.75390625" style="1" customWidth="1"/>
    <col min="2" max="2" width="2.50390625" style="1" customWidth="1"/>
    <col min="3" max="5" width="8.75390625" style="1" customWidth="1"/>
    <col min="6" max="6" width="11.00390625" style="1" customWidth="1"/>
    <col min="7" max="7" width="10.50390625" style="1" customWidth="1"/>
    <col min="8" max="8" width="8.75390625" style="1" customWidth="1"/>
    <col min="9" max="9" width="15.00390625" style="1" customWidth="1"/>
    <col min="10" max="16384" width="8.75390625" style="1" customWidth="1"/>
  </cols>
  <sheetData>
    <row r="1" spans="1:2" ht="15.75">
      <c r="A1" s="84" t="s">
        <v>57</v>
      </c>
      <c r="B1" s="84"/>
    </row>
    <row r="2" spans="1:9" ht="15.75">
      <c r="A2" s="85" t="s">
        <v>58</v>
      </c>
      <c r="B2" s="85"/>
      <c r="I2" s="14" t="s">
        <v>59</v>
      </c>
    </row>
    <row r="5" spans="1:9" s="15" customFormat="1" ht="15.75">
      <c r="A5" s="75" t="s">
        <v>60</v>
      </c>
      <c r="B5" s="75"/>
      <c r="C5" s="75"/>
      <c r="D5" s="75"/>
      <c r="E5" s="75"/>
      <c r="F5" s="75"/>
      <c r="G5" s="75"/>
      <c r="H5" s="75"/>
      <c r="I5" s="75"/>
    </row>
    <row r="6" spans="1:9" ht="15.75">
      <c r="A6" s="76" t="s">
        <v>61</v>
      </c>
      <c r="B6" s="76"/>
      <c r="C6" s="76"/>
      <c r="D6" s="76"/>
      <c r="E6" s="76"/>
      <c r="F6" s="76"/>
      <c r="G6" s="76"/>
      <c r="H6" s="76"/>
      <c r="I6" s="76"/>
    </row>
    <row r="8" spans="1:9" ht="15.75">
      <c r="A8" s="77" t="s">
        <v>62</v>
      </c>
      <c r="B8" s="77"/>
      <c r="C8" s="77"/>
      <c r="D8" s="77"/>
      <c r="E8" s="77"/>
      <c r="F8" s="77"/>
      <c r="G8" s="77"/>
      <c r="H8" s="77"/>
      <c r="I8" s="77"/>
    </row>
    <row r="11" spans="1:9" ht="15.75">
      <c r="A11" s="86" t="s">
        <v>63</v>
      </c>
      <c r="B11" s="86"/>
      <c r="C11" s="86"/>
      <c r="D11" s="86"/>
      <c r="E11" s="86"/>
      <c r="F11" s="86"/>
      <c r="G11" s="86"/>
      <c r="H11" s="86"/>
      <c r="I11" s="86"/>
    </row>
    <row r="12" spans="1:9" ht="15.75">
      <c r="A12" s="86"/>
      <c r="B12" s="86"/>
      <c r="C12" s="86"/>
      <c r="D12" s="86"/>
      <c r="E12" s="86"/>
      <c r="F12" s="86"/>
      <c r="G12" s="86"/>
      <c r="H12" s="86"/>
      <c r="I12" s="86"/>
    </row>
    <row r="14" spans="1:9" ht="15.75">
      <c r="A14" s="86" t="s">
        <v>64</v>
      </c>
      <c r="B14" s="86"/>
      <c r="C14" s="86"/>
      <c r="D14" s="86"/>
      <c r="E14" s="86"/>
      <c r="F14" s="86"/>
      <c r="G14" s="86"/>
      <c r="H14" s="86"/>
      <c r="I14" s="86"/>
    </row>
    <row r="15" spans="1:9" ht="15.75">
      <c r="A15" s="86"/>
      <c r="B15" s="86"/>
      <c r="C15" s="86"/>
      <c r="D15" s="86"/>
      <c r="E15" s="86"/>
      <c r="F15" s="86"/>
      <c r="G15" s="86"/>
      <c r="H15" s="86"/>
      <c r="I15" s="86"/>
    </row>
    <row r="16" spans="1:9" ht="15.75">
      <c r="A16" s="86"/>
      <c r="B16" s="86"/>
      <c r="C16" s="86"/>
      <c r="D16" s="86"/>
      <c r="E16" s="86"/>
      <c r="F16" s="86"/>
      <c r="G16" s="86"/>
      <c r="H16" s="86"/>
      <c r="I16" s="86"/>
    </row>
    <row r="18" spans="1:9" ht="15.75">
      <c r="A18" s="86" t="s">
        <v>65</v>
      </c>
      <c r="B18" s="86"/>
      <c r="C18" s="86"/>
      <c r="D18" s="86"/>
      <c r="E18" s="86"/>
      <c r="F18" s="86"/>
      <c r="G18" s="86"/>
      <c r="H18" s="86"/>
      <c r="I18" s="86"/>
    </row>
  </sheetData>
  <mergeCells count="8">
    <mergeCell ref="A8:I8"/>
    <mergeCell ref="A11:I12"/>
    <mergeCell ref="A14:I16"/>
    <mergeCell ref="A18:I18"/>
    <mergeCell ref="A1:B1"/>
    <mergeCell ref="A2:B2"/>
    <mergeCell ref="A5:I5"/>
    <mergeCell ref="A6:I6"/>
  </mergeCells>
  <printOptions/>
  <pageMargins left="0.5" right="0.5" top="0.75" bottom="0.75" header="0.5" footer="0.5"/>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100"/>
  <sheetViews>
    <sheetView workbookViewId="0" topLeftCell="A7">
      <selection activeCell="E24" sqref="E24"/>
    </sheetView>
  </sheetViews>
  <sheetFormatPr defaultColWidth="9.00390625" defaultRowHeight="15.75"/>
  <cols>
    <col min="1" max="1" width="2.25390625" style="17" customWidth="1"/>
    <col min="2" max="2" width="9.125" style="17" customWidth="1"/>
    <col min="3" max="3" width="22.00390625" style="17" customWidth="1"/>
    <col min="4" max="4" width="12.00390625" style="17" customWidth="1"/>
    <col min="5" max="5" width="13.25390625" style="18" customWidth="1"/>
    <col min="6" max="6" width="11.00390625" style="17" customWidth="1"/>
    <col min="7" max="7" width="3.125" style="17" customWidth="1"/>
    <col min="8" max="8" width="11.00390625" style="17" customWidth="1"/>
    <col min="9" max="16384" width="8.875" style="17" customWidth="1"/>
  </cols>
  <sheetData>
    <row r="1" spans="1:2" ht="15.75">
      <c r="A1" s="84" t="s">
        <v>66</v>
      </c>
      <c r="B1" s="84"/>
    </row>
    <row r="2" spans="1:8" ht="15.75">
      <c r="A2" s="85" t="s">
        <v>67</v>
      </c>
      <c r="B2" s="85"/>
      <c r="H2" s="19" t="s">
        <v>68</v>
      </c>
    </row>
    <row r="5" spans="1:8" ht="15.75">
      <c r="A5" s="87" t="s">
        <v>69</v>
      </c>
      <c r="B5" s="87"/>
      <c r="C5" s="87"/>
      <c r="D5" s="87"/>
      <c r="E5" s="87"/>
      <c r="F5" s="87"/>
      <c r="G5" s="87"/>
      <c r="H5" s="87"/>
    </row>
    <row r="6" spans="1:8" ht="15.75">
      <c r="A6" s="88" t="s">
        <v>70</v>
      </c>
      <c r="B6" s="88"/>
      <c r="C6" s="88"/>
      <c r="D6" s="88"/>
      <c r="E6" s="88"/>
      <c r="F6" s="88"/>
      <c r="G6" s="88"/>
      <c r="H6" s="88"/>
    </row>
    <row r="7" spans="1:8" ht="15.75">
      <c r="A7" s="21"/>
      <c r="B7" s="21"/>
      <c r="C7" s="22"/>
      <c r="D7" s="22"/>
      <c r="E7" s="21"/>
      <c r="F7" s="21"/>
      <c r="G7" s="21"/>
      <c r="H7" s="21"/>
    </row>
    <row r="8" spans="1:8" ht="15.75">
      <c r="A8" s="87" t="s">
        <v>71</v>
      </c>
      <c r="B8" s="87"/>
      <c r="C8" s="87"/>
      <c r="D8" s="87"/>
      <c r="E8" s="87"/>
      <c r="F8" s="87"/>
      <c r="G8" s="87"/>
      <c r="H8" s="87"/>
    </row>
    <row r="9" spans="1:8" ht="15.75">
      <c r="A9" s="23"/>
      <c r="B9" s="23"/>
      <c r="C9" s="23"/>
      <c r="D9" s="23"/>
      <c r="E9" s="21"/>
      <c r="F9" s="23"/>
      <c r="G9" s="23"/>
      <c r="H9" s="23"/>
    </row>
    <row r="10" spans="1:8" ht="15.75">
      <c r="A10" s="23"/>
      <c r="B10" s="23"/>
      <c r="C10" s="23"/>
      <c r="D10" s="23"/>
      <c r="E10" s="21"/>
      <c r="F10" s="24" t="s">
        <v>72</v>
      </c>
      <c r="G10" s="23"/>
      <c r="H10" s="24" t="s">
        <v>73</v>
      </c>
    </row>
    <row r="11" spans="1:8" ht="15.75">
      <c r="A11" s="23"/>
      <c r="B11" s="23"/>
      <c r="C11" s="23"/>
      <c r="D11" s="23"/>
      <c r="E11" s="21"/>
      <c r="F11" s="24" t="s">
        <v>74</v>
      </c>
      <c r="G11" s="23"/>
      <c r="H11" s="24" t="s">
        <v>75</v>
      </c>
    </row>
    <row r="12" spans="1:8" ht="15.75">
      <c r="A12" s="25"/>
      <c r="E12" s="26"/>
      <c r="F12" s="20" t="s">
        <v>76</v>
      </c>
      <c r="H12" s="20" t="s">
        <v>77</v>
      </c>
    </row>
    <row r="13" spans="5:8" ht="15.75">
      <c r="E13" s="27"/>
      <c r="F13" s="27" t="s">
        <v>78</v>
      </c>
      <c r="H13" s="27" t="s">
        <v>79</v>
      </c>
    </row>
    <row r="14" spans="5:8" ht="15.75">
      <c r="E14" s="27"/>
      <c r="F14" s="27"/>
      <c r="H14" s="27"/>
    </row>
    <row r="15" spans="2:8" ht="15.75">
      <c r="B15" s="28" t="s">
        <v>80</v>
      </c>
      <c r="F15" s="18"/>
      <c r="H15" s="18"/>
    </row>
    <row r="17" spans="1:5" ht="15.75">
      <c r="A17" s="28" t="s">
        <v>81</v>
      </c>
      <c r="E17" s="21"/>
    </row>
    <row r="18" spans="1:8" ht="15.75">
      <c r="A18" s="23"/>
      <c r="B18" s="17" t="s">
        <v>82</v>
      </c>
      <c r="E18" s="21"/>
      <c r="F18" s="17">
        <v>36015</v>
      </c>
      <c r="H18" s="17">
        <v>35011</v>
      </c>
    </row>
    <row r="19" spans="1:8" ht="12.75" customHeight="1" hidden="1">
      <c r="A19" s="23"/>
      <c r="B19" s="29" t="s">
        <v>83</v>
      </c>
      <c r="E19" s="21"/>
      <c r="F19" s="17">
        <v>0</v>
      </c>
      <c r="H19" s="17">
        <v>0</v>
      </c>
    </row>
    <row r="20" spans="2:8" ht="15.75" customHeight="1">
      <c r="B20" s="23" t="s">
        <v>84</v>
      </c>
      <c r="E20" s="21"/>
      <c r="F20" s="17">
        <v>1242</v>
      </c>
      <c r="H20" s="17">
        <v>1457</v>
      </c>
    </row>
    <row r="21" spans="2:8" ht="15.75" customHeight="1">
      <c r="B21" s="17" t="s">
        <v>85</v>
      </c>
      <c r="E21" s="21"/>
      <c r="F21" s="17">
        <v>977</v>
      </c>
      <c r="H21" s="17">
        <v>977</v>
      </c>
    </row>
    <row r="22" spans="2:8" ht="15.75" customHeight="1">
      <c r="B22" s="17" t="s">
        <v>86</v>
      </c>
      <c r="E22" s="21"/>
      <c r="F22" s="30">
        <v>740</v>
      </c>
      <c r="H22" s="30">
        <v>721</v>
      </c>
    </row>
    <row r="23" ht="10.5" customHeight="1">
      <c r="E23" s="21"/>
    </row>
    <row r="24" spans="5:8" ht="15.75" customHeight="1">
      <c r="E24" s="21"/>
      <c r="F24" s="30">
        <f>SUM(F18:F23)</f>
        <v>38974</v>
      </c>
      <c r="H24" s="30">
        <f>SUM(H18:H23)</f>
        <v>38166</v>
      </c>
    </row>
    <row r="25" ht="15.75" customHeight="1">
      <c r="E25" s="21"/>
    </row>
    <row r="26" ht="15.75">
      <c r="A26" s="28" t="s">
        <v>87</v>
      </c>
    </row>
    <row r="27" spans="1:8" ht="15.75">
      <c r="A27" s="23"/>
      <c r="B27" s="17" t="s">
        <v>88</v>
      </c>
      <c r="E27" s="21"/>
      <c r="F27" s="17">
        <v>30351</v>
      </c>
      <c r="H27" s="17">
        <v>26480</v>
      </c>
    </row>
    <row r="28" spans="1:8" ht="15.75">
      <c r="A28" s="23"/>
      <c r="B28" s="17" t="s">
        <v>89</v>
      </c>
      <c r="E28" s="21"/>
      <c r="F28" s="17">
        <v>12863</v>
      </c>
      <c r="H28" s="17">
        <v>11806</v>
      </c>
    </row>
    <row r="29" spans="1:8" ht="15.75">
      <c r="A29" s="23"/>
      <c r="B29" s="17" t="s">
        <v>90</v>
      </c>
      <c r="E29" s="21"/>
      <c r="F29" s="17">
        <v>612</v>
      </c>
      <c r="H29" s="17">
        <v>684</v>
      </c>
    </row>
    <row r="30" spans="1:8" ht="15.75">
      <c r="A30" s="23"/>
      <c r="B30" s="17" t="s">
        <v>91</v>
      </c>
      <c r="E30" s="21"/>
      <c r="F30" s="17">
        <v>1340</v>
      </c>
      <c r="H30" s="17">
        <v>1357</v>
      </c>
    </row>
    <row r="31" spans="1:8" ht="15.75">
      <c r="A31" s="23"/>
      <c r="B31" s="29" t="s">
        <v>92</v>
      </c>
      <c r="E31" s="21"/>
      <c r="F31" s="17">
        <v>17709</v>
      </c>
      <c r="H31" s="17">
        <v>23399</v>
      </c>
    </row>
    <row r="32" spans="1:8" ht="15.75" customHeight="1">
      <c r="A32" s="23"/>
      <c r="B32" s="17" t="s">
        <v>93</v>
      </c>
      <c r="E32" s="21"/>
      <c r="F32" s="30">
        <v>2681</v>
      </c>
      <c r="H32" s="30">
        <v>1427</v>
      </c>
    </row>
    <row r="33" spans="1:5" ht="10.5" customHeight="1">
      <c r="A33" s="23"/>
      <c r="E33" s="21"/>
    </row>
    <row r="34" spans="5:8" ht="15.75" customHeight="1">
      <c r="E34" s="21"/>
      <c r="F34" s="30">
        <f>SUM(F27:F32)</f>
        <v>65556</v>
      </c>
      <c r="H34" s="30">
        <f>SUM(H27:H32)</f>
        <v>65153</v>
      </c>
    </row>
    <row r="35" ht="15.75" customHeight="1">
      <c r="E35" s="21"/>
    </row>
    <row r="36" spans="1:5" ht="15.75" customHeight="1">
      <c r="A36" s="23"/>
      <c r="B36" s="17" t="s">
        <v>94</v>
      </c>
      <c r="E36" s="21"/>
    </row>
    <row r="37" spans="1:5" ht="15.75" customHeight="1">
      <c r="A37" s="28" t="s">
        <v>95</v>
      </c>
      <c r="C37" s="23"/>
      <c r="D37" s="23"/>
      <c r="E37" s="21"/>
    </row>
    <row r="38" spans="1:8" ht="15.75" customHeight="1">
      <c r="A38" s="23"/>
      <c r="B38" s="17" t="s">
        <v>96</v>
      </c>
      <c r="E38" s="21"/>
      <c r="F38" s="17">
        <v>4387</v>
      </c>
      <c r="H38" s="17">
        <v>4550</v>
      </c>
    </row>
    <row r="39" spans="1:8" ht="15.75" customHeight="1">
      <c r="A39" s="23"/>
      <c r="B39" s="29" t="s">
        <v>97</v>
      </c>
      <c r="D39" s="23"/>
      <c r="E39" s="21"/>
      <c r="F39" s="17">
        <v>2393</v>
      </c>
      <c r="H39" s="17">
        <v>1005</v>
      </c>
    </row>
    <row r="40" spans="1:8" ht="15.75" customHeight="1">
      <c r="A40" s="23"/>
      <c r="B40" s="17" t="s">
        <v>98</v>
      </c>
      <c r="D40" s="23"/>
      <c r="E40" s="21"/>
      <c r="F40" s="30">
        <v>1095</v>
      </c>
      <c r="H40" s="30">
        <v>1533</v>
      </c>
    </row>
    <row r="41" spans="1:8" ht="15.75" hidden="1">
      <c r="A41" s="23"/>
      <c r="B41" s="17" t="s">
        <v>99</v>
      </c>
      <c r="E41" s="21"/>
      <c r="F41" s="30">
        <v>0</v>
      </c>
      <c r="H41" s="30">
        <v>0</v>
      </c>
    </row>
    <row r="42" spans="1:5" ht="10.5" customHeight="1">
      <c r="A42" s="23"/>
      <c r="B42" s="23"/>
      <c r="E42" s="21"/>
    </row>
    <row r="43" spans="1:8" ht="15.75" customHeight="1">
      <c r="A43" s="23"/>
      <c r="B43" s="23"/>
      <c r="E43" s="21"/>
      <c r="F43" s="30">
        <f>SUM(F38:F42)</f>
        <v>7875</v>
      </c>
      <c r="H43" s="30">
        <f>SUM(H38:H42)</f>
        <v>7088</v>
      </c>
    </row>
    <row r="44" spans="1:5" ht="15.75" customHeight="1">
      <c r="A44" s="23"/>
      <c r="B44" s="23"/>
      <c r="E44" s="21"/>
    </row>
    <row r="45" spans="1:5" ht="15.75" customHeight="1">
      <c r="A45" s="23"/>
      <c r="B45" s="23"/>
      <c r="E45" s="21"/>
    </row>
    <row r="46" spans="1:8" ht="15.75" customHeight="1">
      <c r="A46" s="31" t="s">
        <v>100</v>
      </c>
      <c r="E46" s="21"/>
      <c r="F46" s="32">
        <f>F34-F43</f>
        <v>57681</v>
      </c>
      <c r="H46" s="32">
        <f>H34-H43</f>
        <v>58065</v>
      </c>
    </row>
    <row r="47" spans="1:8" ht="15.75" customHeight="1">
      <c r="A47" s="31"/>
      <c r="E47" s="21"/>
      <c r="F47" s="33"/>
      <c r="H47" s="33"/>
    </row>
    <row r="48" spans="1:8" ht="15.75" customHeight="1">
      <c r="A48" s="31"/>
      <c r="E48" s="21"/>
      <c r="F48" s="33"/>
      <c r="H48" s="33"/>
    </row>
    <row r="49" spans="1:8" ht="15.75" customHeight="1">
      <c r="A49" s="31"/>
      <c r="E49" s="21"/>
      <c r="F49" s="33"/>
      <c r="H49" s="33"/>
    </row>
    <row r="50" spans="1:8" ht="14.25" customHeight="1">
      <c r="A50" s="31"/>
      <c r="E50" s="21"/>
      <c r="F50" s="33"/>
      <c r="H50" s="33"/>
    </row>
    <row r="51" spans="1:8" ht="14.25" customHeight="1">
      <c r="A51" s="31"/>
      <c r="E51" s="21"/>
      <c r="F51" s="33"/>
      <c r="H51" s="33"/>
    </row>
    <row r="52" spans="1:8" ht="15.75" customHeight="1">
      <c r="A52" s="84" t="s">
        <v>101</v>
      </c>
      <c r="B52" s="84"/>
      <c r="E52" s="21"/>
      <c r="F52" s="33"/>
      <c r="H52" s="33"/>
    </row>
    <row r="53" spans="1:8" ht="15.75" customHeight="1">
      <c r="A53" s="85" t="s">
        <v>102</v>
      </c>
      <c r="B53" s="85"/>
      <c r="E53" s="21"/>
      <c r="F53" s="33"/>
      <c r="H53" s="19" t="s">
        <v>103</v>
      </c>
    </row>
    <row r="54" spans="1:8" ht="15.75" customHeight="1">
      <c r="A54" s="31"/>
      <c r="E54" s="21"/>
      <c r="F54" s="33"/>
      <c r="H54" s="33"/>
    </row>
    <row r="55" spans="1:8" ht="15.75" customHeight="1">
      <c r="A55" s="31"/>
      <c r="E55" s="21"/>
      <c r="F55" s="33"/>
      <c r="H55" s="33"/>
    </row>
    <row r="56" spans="1:8" ht="15.75" customHeight="1">
      <c r="A56" s="31"/>
      <c r="E56" s="21"/>
      <c r="F56" s="24" t="s">
        <v>104</v>
      </c>
      <c r="G56" s="23"/>
      <c r="H56" s="24" t="s">
        <v>105</v>
      </c>
    </row>
    <row r="57" spans="1:8" ht="15.75">
      <c r="A57" s="23"/>
      <c r="B57" s="23"/>
      <c r="C57" s="23"/>
      <c r="D57" s="23"/>
      <c r="E57" s="21"/>
      <c r="F57" s="24" t="s">
        <v>106</v>
      </c>
      <c r="G57" s="23"/>
      <c r="H57" s="24" t="s">
        <v>107</v>
      </c>
    </row>
    <row r="58" spans="1:8" ht="15.75">
      <c r="A58" s="25"/>
      <c r="E58" s="26"/>
      <c r="F58" s="20" t="str">
        <f>F12</f>
        <v>31 July 2005</v>
      </c>
      <c r="H58" s="20" t="s">
        <v>108</v>
      </c>
    </row>
    <row r="59" spans="5:8" ht="15.75">
      <c r="E59" s="27"/>
      <c r="F59" s="27" t="s">
        <v>109</v>
      </c>
      <c r="H59" s="27" t="s">
        <v>110</v>
      </c>
    </row>
    <row r="60" spans="5:8" ht="15.75">
      <c r="E60" s="27"/>
      <c r="F60" s="27"/>
      <c r="H60" s="27"/>
    </row>
    <row r="61" spans="5:8" ht="15.75">
      <c r="E61" s="27"/>
      <c r="F61" s="27"/>
      <c r="H61" s="27"/>
    </row>
    <row r="62" spans="1:8" ht="15.75">
      <c r="A62" s="28"/>
      <c r="E62" s="21"/>
      <c r="F62" s="33"/>
      <c r="H62" s="33"/>
    </row>
    <row r="63" spans="1:8" ht="15.75">
      <c r="A63" s="28" t="s">
        <v>111</v>
      </c>
      <c r="E63" s="21"/>
      <c r="F63" s="30">
        <f>F24+F46</f>
        <v>96655</v>
      </c>
      <c r="H63" s="30">
        <f>H24+H46</f>
        <v>96231</v>
      </c>
    </row>
    <row r="64" ht="15.75">
      <c r="E64" s="21"/>
    </row>
    <row r="65" spans="1:5" ht="15.75">
      <c r="A65" s="31" t="s">
        <v>112</v>
      </c>
      <c r="B65" s="29"/>
      <c r="E65" s="21"/>
    </row>
    <row r="66" spans="1:8" ht="15.75">
      <c r="A66" s="31"/>
      <c r="B66" s="29" t="s">
        <v>113</v>
      </c>
      <c r="E66" s="21"/>
      <c r="F66" s="17">
        <v>-13</v>
      </c>
      <c r="H66" s="17">
        <v>-13</v>
      </c>
    </row>
    <row r="67" spans="1:8" ht="15.75">
      <c r="A67" s="23"/>
      <c r="B67" s="29" t="s">
        <v>114</v>
      </c>
      <c r="E67" s="21"/>
      <c r="F67" s="30">
        <v>-2182</v>
      </c>
      <c r="H67" s="30">
        <v>-2284</v>
      </c>
    </row>
    <row r="68" spans="1:5" ht="10.5" customHeight="1">
      <c r="A68" s="23"/>
      <c r="B68" s="29"/>
      <c r="E68" s="21"/>
    </row>
    <row r="69" spans="1:8" ht="15.75">
      <c r="A69" s="23"/>
      <c r="B69" s="29"/>
      <c r="E69" s="21"/>
      <c r="F69" s="30">
        <f>SUM(F66:F67)</f>
        <v>-2195</v>
      </c>
      <c r="H69" s="30">
        <f>SUM(H66:H67)</f>
        <v>-2297</v>
      </c>
    </row>
    <row r="70" ht="15.75">
      <c r="E70" s="21"/>
    </row>
    <row r="71" spans="1:8" ht="15.75">
      <c r="A71" s="34" t="s">
        <v>115</v>
      </c>
      <c r="E71" s="21"/>
      <c r="F71" s="17">
        <f>F63+F69</f>
        <v>94460</v>
      </c>
      <c r="H71" s="17">
        <f>H63+H69</f>
        <v>93934</v>
      </c>
    </row>
    <row r="72" s="23" customFormat="1" ht="15.75">
      <c r="E72" s="21"/>
    </row>
    <row r="73" spans="1:8" ht="15.75">
      <c r="A73" s="31" t="s">
        <v>116</v>
      </c>
      <c r="E73" s="21"/>
      <c r="F73" s="30">
        <v>-2065</v>
      </c>
      <c r="H73" s="30">
        <v>-1984</v>
      </c>
    </row>
    <row r="74" spans="1:8" ht="10.5" customHeight="1">
      <c r="A74" s="17" t="s">
        <v>117</v>
      </c>
      <c r="E74" s="21"/>
      <c r="F74" s="35"/>
      <c r="H74" s="35"/>
    </row>
    <row r="75" spans="1:8" ht="15.75">
      <c r="A75" s="28" t="s">
        <v>118</v>
      </c>
      <c r="E75" s="21"/>
      <c r="F75" s="36">
        <f>SUM(F71:F74)</f>
        <v>92395</v>
      </c>
      <c r="H75" s="36">
        <f>SUM(H71:H74)</f>
        <v>91950</v>
      </c>
    </row>
    <row r="76" ht="15.75">
      <c r="E76" s="21"/>
    </row>
    <row r="77" ht="15.75">
      <c r="E77" s="21"/>
    </row>
    <row r="78" ht="15.75">
      <c r="E78" s="21"/>
    </row>
    <row r="79" spans="2:5" ht="15.75">
      <c r="B79" s="28" t="s">
        <v>119</v>
      </c>
      <c r="E79" s="21"/>
    </row>
    <row r="80" spans="5:6" ht="15.75">
      <c r="E80" s="21"/>
      <c r="F80" s="18"/>
    </row>
    <row r="81" spans="1:6" ht="15.75">
      <c r="A81" s="28" t="s">
        <v>120</v>
      </c>
      <c r="E81" s="21"/>
      <c r="F81" s="18"/>
    </row>
    <row r="82" spans="1:8" ht="15.75">
      <c r="A82" s="23"/>
      <c r="B82" s="17" t="s">
        <v>121</v>
      </c>
      <c r="E82" s="21"/>
      <c r="F82" s="17">
        <v>60800</v>
      </c>
      <c r="H82" s="17">
        <v>60800</v>
      </c>
    </row>
    <row r="83" spans="2:8" ht="15.75">
      <c r="B83" s="17" t="s">
        <v>122</v>
      </c>
      <c r="E83" s="21"/>
      <c r="F83" s="17">
        <v>789</v>
      </c>
      <c r="H83" s="17">
        <v>789</v>
      </c>
    </row>
    <row r="84" spans="1:10" ht="15.75">
      <c r="A84" s="28"/>
      <c r="B84" s="17" t="s">
        <v>123</v>
      </c>
      <c r="E84" s="21"/>
      <c r="F84" s="17">
        <v>30806</v>
      </c>
      <c r="H84" s="17">
        <v>30361</v>
      </c>
      <c r="J84" s="17">
        <f>F84-H84</f>
        <v>445</v>
      </c>
    </row>
    <row r="85" spans="5:8" ht="10.5" customHeight="1">
      <c r="E85" s="21"/>
      <c r="F85" s="37"/>
      <c r="H85" s="38"/>
    </row>
    <row r="86" spans="1:8" ht="15.75">
      <c r="A86" s="28" t="s">
        <v>124</v>
      </c>
      <c r="E86" s="21"/>
      <c r="F86" s="36">
        <f>SUM(F82:F85)</f>
        <v>92395</v>
      </c>
      <c r="H86" s="36">
        <f>SUM(H82:H84)</f>
        <v>91950</v>
      </c>
    </row>
    <row r="87" ht="15.75">
      <c r="E87" s="21"/>
    </row>
    <row r="88" spans="5:8" ht="15.75">
      <c r="E88" s="21"/>
      <c r="F88" s="27" t="s">
        <v>125</v>
      </c>
      <c r="H88" s="27" t="s">
        <v>126</v>
      </c>
    </row>
    <row r="89" spans="1:5" ht="15.75">
      <c r="A89" s="28" t="s">
        <v>127</v>
      </c>
      <c r="E89" s="21"/>
    </row>
    <row r="90" spans="1:8" ht="15.75">
      <c r="A90" s="23"/>
      <c r="B90" s="17" t="s">
        <v>128</v>
      </c>
      <c r="F90" s="39">
        <f>(F86-F19)/F82</f>
        <v>1.5196546052631579</v>
      </c>
      <c r="H90" s="39">
        <f>(H86-H19)/H82</f>
        <v>1.5123355263157894</v>
      </c>
    </row>
    <row r="99" spans="1:8" ht="15.75">
      <c r="A99" s="89" t="s">
        <v>129</v>
      </c>
      <c r="B99" s="89"/>
      <c r="C99" s="89"/>
      <c r="D99" s="89"/>
      <c r="E99" s="89"/>
      <c r="F99" s="89"/>
      <c r="G99" s="89"/>
      <c r="H99" s="89"/>
    </row>
    <row r="100" spans="1:8" ht="15.75">
      <c r="A100" s="89" t="s">
        <v>130</v>
      </c>
      <c r="B100" s="89"/>
      <c r="C100" s="89"/>
      <c r="D100" s="89"/>
      <c r="E100" s="89"/>
      <c r="F100" s="89"/>
      <c r="G100" s="89"/>
      <c r="H100" s="89"/>
    </row>
  </sheetData>
  <mergeCells count="9">
    <mergeCell ref="A100:H100"/>
    <mergeCell ref="A8:H8"/>
    <mergeCell ref="A52:B52"/>
    <mergeCell ref="A53:B53"/>
    <mergeCell ref="A99:H99"/>
    <mergeCell ref="A1:B1"/>
    <mergeCell ref="A2:B2"/>
    <mergeCell ref="A5:H5"/>
    <mergeCell ref="A6:H6"/>
  </mergeCells>
  <printOptions/>
  <pageMargins left="0.5" right="0.5" top="0.75" bottom="0.75" header="0.5" footer="0.5"/>
  <pageSetup firstPageNumber="2" useFirstPageNumber="1"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57"/>
  <sheetViews>
    <sheetView workbookViewId="0" topLeftCell="A28">
      <selection activeCell="F26" sqref="F26"/>
    </sheetView>
  </sheetViews>
  <sheetFormatPr defaultColWidth="9.00390625" defaultRowHeight="15.75"/>
  <cols>
    <col min="1" max="1" width="2.125" style="1" customWidth="1"/>
    <col min="2" max="2" width="8.75390625" style="1" customWidth="1"/>
    <col min="3" max="3" width="3.75390625" style="1" customWidth="1"/>
    <col min="4" max="4" width="7.125" style="1" customWidth="1"/>
    <col min="5" max="5" width="12.375" style="1" customWidth="1"/>
    <col min="6" max="6" width="14.125" style="1" customWidth="1"/>
    <col min="7" max="7" width="8.125" style="1" customWidth="1"/>
    <col min="8" max="8" width="1.625" style="1" customWidth="1"/>
    <col min="9" max="9" width="8.125" style="1" customWidth="1"/>
    <col min="10" max="10" width="1.4921875" style="1" customWidth="1"/>
    <col min="11" max="11" width="8.375" style="1" customWidth="1"/>
    <col min="12" max="12" width="1.625" style="1" customWidth="1"/>
    <col min="13" max="13" width="9.625" style="1" customWidth="1"/>
    <col min="14" max="16384" width="8.75390625" style="1" customWidth="1"/>
  </cols>
  <sheetData>
    <row r="1" ht="15.75">
      <c r="A1" s="1" t="s">
        <v>131</v>
      </c>
    </row>
    <row r="2" spans="1:13" ht="15.75">
      <c r="A2" s="85" t="s">
        <v>132</v>
      </c>
      <c r="B2" s="85"/>
      <c r="M2" s="14" t="s">
        <v>133</v>
      </c>
    </row>
    <row r="3" ht="8.25" customHeight="1"/>
    <row r="4" spans="1:13" ht="15.75">
      <c r="A4" s="75" t="str">
        <f>GBS!A5</f>
        <v>MINTYE INDUSTRIES BHD.</v>
      </c>
      <c r="B4" s="75"/>
      <c r="C4" s="75"/>
      <c r="D4" s="75"/>
      <c r="E4" s="75"/>
      <c r="F4" s="75"/>
      <c r="G4" s="75"/>
      <c r="H4" s="75"/>
      <c r="I4" s="75"/>
      <c r="J4" s="75"/>
      <c r="K4" s="75"/>
      <c r="L4" s="75"/>
      <c r="M4" s="75"/>
    </row>
    <row r="5" spans="1:13" ht="15.75">
      <c r="A5" s="76" t="s">
        <v>134</v>
      </c>
      <c r="B5" s="76"/>
      <c r="C5" s="76"/>
      <c r="D5" s="76"/>
      <c r="E5" s="76"/>
      <c r="F5" s="76"/>
      <c r="G5" s="76"/>
      <c r="H5" s="76"/>
      <c r="I5" s="76"/>
      <c r="J5" s="76"/>
      <c r="K5" s="76"/>
      <c r="L5" s="76"/>
      <c r="M5" s="76"/>
    </row>
    <row r="6" ht="7.5" customHeight="1"/>
    <row r="7" spans="1:13" ht="15.75">
      <c r="A7" s="75" t="s">
        <v>135</v>
      </c>
      <c r="B7" s="75"/>
      <c r="C7" s="75"/>
      <c r="D7" s="75"/>
      <c r="E7" s="75"/>
      <c r="F7" s="75"/>
      <c r="G7" s="75"/>
      <c r="H7" s="75"/>
      <c r="I7" s="75"/>
      <c r="J7" s="75"/>
      <c r="K7" s="75"/>
      <c r="L7" s="75"/>
      <c r="M7" s="75"/>
    </row>
    <row r="8" ht="9" customHeight="1"/>
    <row r="9" spans="7:13" ht="15.75">
      <c r="G9" s="77" t="s">
        <v>136</v>
      </c>
      <c r="H9" s="77"/>
      <c r="I9" s="77"/>
      <c r="K9" s="77" t="s">
        <v>137</v>
      </c>
      <c r="L9" s="77"/>
      <c r="M9" s="77"/>
    </row>
    <row r="10" spans="1:13" ht="15.75">
      <c r="A10" s="13"/>
      <c r="F10" s="13"/>
      <c r="G10" s="77" t="s">
        <v>138</v>
      </c>
      <c r="H10" s="77"/>
      <c r="I10" s="77"/>
      <c r="J10" s="13"/>
      <c r="K10" s="77" t="s">
        <v>139</v>
      </c>
      <c r="L10" s="77"/>
      <c r="M10" s="77"/>
    </row>
    <row r="11" spans="6:13" ht="12.75" customHeight="1">
      <c r="F11" s="13"/>
      <c r="G11" s="90" t="s">
        <v>140</v>
      </c>
      <c r="H11" s="90"/>
      <c r="I11" s="90"/>
      <c r="J11" s="13"/>
      <c r="K11" s="90" t="str">
        <f>G11</f>
        <v>31 July</v>
      </c>
      <c r="L11" s="90"/>
      <c r="M11" s="90"/>
    </row>
    <row r="12" spans="7:13" ht="15.75">
      <c r="G12" s="2">
        <v>2005</v>
      </c>
      <c r="H12" s="2"/>
      <c r="I12" s="2">
        <v>2004</v>
      </c>
      <c r="J12" s="2"/>
      <c r="K12" s="2">
        <v>2005</v>
      </c>
      <c r="L12" s="2"/>
      <c r="M12" s="2">
        <v>2004</v>
      </c>
    </row>
    <row r="13" spans="6:13" ht="15.75">
      <c r="F13" s="4"/>
      <c r="G13" s="4" t="s">
        <v>141</v>
      </c>
      <c r="H13" s="4"/>
      <c r="I13" s="4" t="s">
        <v>142</v>
      </c>
      <c r="J13" s="4"/>
      <c r="K13" s="4" t="s">
        <v>143</v>
      </c>
      <c r="L13" s="4"/>
      <c r="M13" s="4" t="s">
        <v>144</v>
      </c>
    </row>
    <row r="14" ht="15.75">
      <c r="A14" s="13" t="s">
        <v>145</v>
      </c>
    </row>
    <row r="15" spans="1:9" ht="15.75">
      <c r="A15" s="13" t="s">
        <v>146</v>
      </c>
      <c r="B15" s="13"/>
      <c r="F15" s="3"/>
      <c r="G15" s="8"/>
      <c r="H15" s="8"/>
      <c r="I15" s="8"/>
    </row>
    <row r="16" spans="2:13" ht="15.75">
      <c r="B16" s="1" t="s">
        <v>147</v>
      </c>
      <c r="G16" s="8">
        <f>K16-13340</f>
        <v>14678</v>
      </c>
      <c r="H16" s="8"/>
      <c r="I16" s="8">
        <v>16396</v>
      </c>
      <c r="K16" s="8">
        <v>28018</v>
      </c>
      <c r="L16" s="8"/>
      <c r="M16" s="8">
        <f>14720+I16</f>
        <v>31116</v>
      </c>
    </row>
    <row r="17" spans="2:13" ht="13.5" customHeight="1">
      <c r="B17" s="1" t="s">
        <v>148</v>
      </c>
      <c r="G17" s="8"/>
      <c r="H17" s="8"/>
      <c r="I17" s="8"/>
      <c r="K17" s="8"/>
      <c r="L17" s="8"/>
      <c r="M17" s="8"/>
    </row>
    <row r="18" spans="1:13" ht="15.75">
      <c r="A18" s="13"/>
      <c r="B18" s="1" t="s">
        <v>149</v>
      </c>
      <c r="G18" s="40">
        <f>K18--9691</f>
        <v>-9976</v>
      </c>
      <c r="H18" s="8"/>
      <c r="I18" s="40">
        <v>-10308</v>
      </c>
      <c r="K18" s="40">
        <v>-19667</v>
      </c>
      <c r="L18" s="8"/>
      <c r="M18" s="40">
        <f>-10233+I18</f>
        <v>-20541</v>
      </c>
    </row>
    <row r="19" spans="6:13" ht="7.5" customHeight="1">
      <c r="F19" s="3"/>
      <c r="G19" s="8"/>
      <c r="H19" s="8"/>
      <c r="I19" s="8"/>
      <c r="K19" s="8"/>
      <c r="L19" s="8"/>
      <c r="M19" s="8"/>
    </row>
    <row r="20" spans="2:13" ht="15.75">
      <c r="B20" s="1" t="s">
        <v>150</v>
      </c>
      <c r="F20" s="3"/>
      <c r="G20" s="8">
        <f>G16+G18</f>
        <v>4702</v>
      </c>
      <c r="H20" s="8"/>
      <c r="I20" s="8">
        <f>SUM(I15:I18)</f>
        <v>6088</v>
      </c>
      <c r="K20" s="8">
        <f>K16+K18</f>
        <v>8351</v>
      </c>
      <c r="M20" s="8">
        <f>SUM(M15:M18)</f>
        <v>10575</v>
      </c>
    </row>
    <row r="21" spans="6:13" ht="8.25" customHeight="1">
      <c r="F21" s="3"/>
      <c r="G21" s="8"/>
      <c r="H21" s="8"/>
      <c r="I21" s="8"/>
      <c r="K21" s="8"/>
      <c r="L21" s="8"/>
      <c r="M21" s="8"/>
    </row>
    <row r="22" spans="2:13" ht="15.75">
      <c r="B22" s="1" t="s">
        <v>151</v>
      </c>
      <c r="F22" s="3"/>
      <c r="G22" s="40">
        <f>K22-344</f>
        <v>453</v>
      </c>
      <c r="H22" s="8"/>
      <c r="I22" s="40">
        <v>364</v>
      </c>
      <c r="K22" s="40">
        <v>797</v>
      </c>
      <c r="L22" s="8"/>
      <c r="M22" s="40">
        <f>302+I22</f>
        <v>666</v>
      </c>
    </row>
    <row r="23" spans="7:13" ht="15" customHeight="1">
      <c r="G23" s="8">
        <f>SUM(G20:G22)</f>
        <v>5155</v>
      </c>
      <c r="H23" s="8"/>
      <c r="I23" s="8">
        <f>SUM(I20:I22)</f>
        <v>6452</v>
      </c>
      <c r="K23" s="8">
        <f>SUM(K20:K22)</f>
        <v>9148</v>
      </c>
      <c r="L23" s="8"/>
      <c r="M23" s="8">
        <f>SUM(M20:M22)</f>
        <v>11241</v>
      </c>
    </row>
    <row r="24" spans="2:13" ht="13.5" customHeight="1">
      <c r="B24" s="1" t="s">
        <v>152</v>
      </c>
      <c r="G24" s="8"/>
      <c r="H24" s="8"/>
      <c r="I24" s="8"/>
      <c r="K24" s="8"/>
      <c r="L24" s="8"/>
      <c r="M24" s="8"/>
    </row>
    <row r="25" spans="1:13" ht="15.75">
      <c r="A25" s="13" t="s">
        <v>153</v>
      </c>
      <c r="G25" s="8"/>
      <c r="H25" s="8"/>
      <c r="I25" s="8"/>
      <c r="K25" s="8"/>
      <c r="L25" s="8"/>
      <c r="M25" s="8"/>
    </row>
    <row r="26" spans="2:13" ht="15.75">
      <c r="B26" s="1" t="s">
        <v>154</v>
      </c>
      <c r="F26" s="3"/>
      <c r="G26" s="8">
        <f>K26--527</f>
        <v>-581</v>
      </c>
      <c r="H26" s="8"/>
      <c r="I26" s="8">
        <v>-849</v>
      </c>
      <c r="K26" s="8">
        <v>-1108</v>
      </c>
      <c r="L26" s="8"/>
      <c r="M26" s="8">
        <f>-543+I26</f>
        <v>-1392</v>
      </c>
    </row>
    <row r="27" spans="2:13" ht="15.75">
      <c r="B27" s="1" t="s">
        <v>155</v>
      </c>
      <c r="G27" s="8">
        <f>K27--1439</f>
        <v>-1353</v>
      </c>
      <c r="H27" s="8"/>
      <c r="I27" s="8">
        <v>-1284</v>
      </c>
      <c r="J27" s="14"/>
      <c r="K27" s="8">
        <v>-2792</v>
      </c>
      <c r="L27" s="14"/>
      <c r="M27" s="8">
        <f>-4520+I27</f>
        <v>-5804</v>
      </c>
    </row>
    <row r="28" spans="2:13" ht="15.75">
      <c r="B28" s="41" t="s">
        <v>156</v>
      </c>
      <c r="F28" s="3"/>
      <c r="G28" s="8"/>
      <c r="H28" s="8"/>
      <c r="I28" s="8"/>
      <c r="K28" s="8"/>
      <c r="L28" s="8"/>
      <c r="M28" s="8"/>
    </row>
    <row r="29" spans="2:13" ht="15.75">
      <c r="B29" s="41" t="s">
        <v>157</v>
      </c>
      <c r="G29" s="40">
        <f>K29--17</f>
        <v>-23</v>
      </c>
      <c r="H29" s="8"/>
      <c r="I29" s="40">
        <v>-22</v>
      </c>
      <c r="K29" s="40">
        <v>-40</v>
      </c>
      <c r="L29" s="8"/>
      <c r="M29" s="40">
        <f>-18+I29</f>
        <v>-40</v>
      </c>
    </row>
    <row r="30" spans="2:13" ht="9.75" customHeight="1">
      <c r="B30" s="41"/>
      <c r="G30" s="8"/>
      <c r="H30" s="8"/>
      <c r="I30" s="8"/>
      <c r="K30" s="8"/>
      <c r="L30" s="8"/>
      <c r="M30" s="8"/>
    </row>
    <row r="31" spans="2:13" ht="16.5" customHeight="1">
      <c r="B31" s="42" t="s">
        <v>158</v>
      </c>
      <c r="G31" s="8">
        <f>SUM(G23:G29)</f>
        <v>3198</v>
      </c>
      <c r="H31" s="8"/>
      <c r="I31" s="8">
        <f>SUM(I23:I29)</f>
        <v>4297</v>
      </c>
      <c r="K31" s="8">
        <f>SUM(K23:K29)</f>
        <v>5208</v>
      </c>
      <c r="L31" s="8"/>
      <c r="M31" s="8">
        <f>SUM(M23:M29)</f>
        <v>4005</v>
      </c>
    </row>
    <row r="32" spans="2:13" ht="11.25" customHeight="1">
      <c r="B32" s="42"/>
      <c r="G32" s="8"/>
      <c r="H32" s="8"/>
      <c r="I32" s="8"/>
      <c r="K32" s="8"/>
      <c r="L32" s="8"/>
      <c r="M32" s="8"/>
    </row>
    <row r="33" spans="1:13" ht="15.75">
      <c r="A33" s="43"/>
      <c r="B33" s="42" t="s">
        <v>159</v>
      </c>
      <c r="F33" s="3"/>
      <c r="G33" s="40">
        <f>K33--12</f>
        <v>-10</v>
      </c>
      <c r="H33" s="8"/>
      <c r="I33" s="40">
        <v>-6</v>
      </c>
      <c r="K33" s="40">
        <v>-22</v>
      </c>
      <c r="L33" s="8"/>
      <c r="M33" s="40">
        <f>-3+I33</f>
        <v>-9</v>
      </c>
    </row>
    <row r="34" spans="1:13" ht="8.25" customHeight="1">
      <c r="A34" s="43"/>
      <c r="B34" s="43"/>
      <c r="F34" s="3"/>
      <c r="G34" s="8"/>
      <c r="H34" s="8"/>
      <c r="I34" s="8"/>
      <c r="K34" s="8"/>
      <c r="L34" s="8"/>
      <c r="M34" s="8"/>
    </row>
    <row r="35" spans="1:13" ht="15.75">
      <c r="A35" s="43"/>
      <c r="B35" s="43" t="s">
        <v>160</v>
      </c>
      <c r="F35" s="3"/>
      <c r="G35" s="8">
        <f>G31+G33</f>
        <v>3188</v>
      </c>
      <c r="H35" s="8"/>
      <c r="I35" s="8">
        <f>I31+I33</f>
        <v>4291</v>
      </c>
      <c r="K35" s="8">
        <f>K31+K33</f>
        <v>5186</v>
      </c>
      <c r="L35" s="8"/>
      <c r="M35" s="8">
        <f>M31+M33</f>
        <v>3996</v>
      </c>
    </row>
    <row r="36" spans="1:13" ht="10.5" customHeight="1">
      <c r="A36" s="43"/>
      <c r="B36" s="43"/>
      <c r="F36" s="3"/>
      <c r="G36" s="8"/>
      <c r="H36" s="8"/>
      <c r="I36" s="8"/>
      <c r="K36" s="8"/>
      <c r="L36" s="8"/>
      <c r="M36" s="8"/>
    </row>
    <row r="37" spans="1:13" ht="15.75">
      <c r="A37" s="43" t="s">
        <v>161</v>
      </c>
      <c r="F37" s="3"/>
      <c r="G37" s="40">
        <f>K37--16</f>
        <v>-11</v>
      </c>
      <c r="H37" s="8"/>
      <c r="I37" s="40">
        <v>164</v>
      </c>
      <c r="K37" s="40">
        <v>-27</v>
      </c>
      <c r="L37" s="8"/>
      <c r="M37" s="40">
        <f>-44+I37</f>
        <v>120</v>
      </c>
    </row>
    <row r="38" spans="6:13" ht="12.75" customHeight="1">
      <c r="F38" s="3"/>
      <c r="G38" s="8"/>
      <c r="H38" s="8"/>
      <c r="I38" s="8"/>
      <c r="K38" s="8"/>
      <c r="L38" s="8"/>
      <c r="M38" s="8"/>
    </row>
    <row r="39" spans="1:14" ht="15.75">
      <c r="A39" s="43" t="s">
        <v>162</v>
      </c>
      <c r="G39" s="8">
        <f>G35+G37</f>
        <v>3177</v>
      </c>
      <c r="H39" s="8"/>
      <c r="I39" s="8">
        <f>I35+I37</f>
        <v>4455</v>
      </c>
      <c r="K39" s="8">
        <f>K35+K37</f>
        <v>5159</v>
      </c>
      <c r="L39" s="8"/>
      <c r="M39" s="8">
        <f>M35+M37</f>
        <v>4116</v>
      </c>
      <c r="N39" s="44"/>
    </row>
    <row r="40" spans="1:14" ht="16.5" customHeight="1">
      <c r="A40" s="43"/>
      <c r="B40" s="1" t="s">
        <v>163</v>
      </c>
      <c r="G40" s="8"/>
      <c r="H40" s="8"/>
      <c r="I40" s="8"/>
      <c r="K40" s="8"/>
      <c r="L40" s="8"/>
      <c r="M40" s="8"/>
      <c r="N40" s="44"/>
    </row>
    <row r="41" spans="1:13" ht="15.75">
      <c r="A41" s="43" t="s">
        <v>164</v>
      </c>
      <c r="B41" s="41"/>
      <c r="F41" s="3"/>
      <c r="G41" s="40">
        <f>K41--479</f>
        <v>-506</v>
      </c>
      <c r="H41" s="8"/>
      <c r="I41" s="40">
        <v>-970</v>
      </c>
      <c r="K41" s="40">
        <v>-985</v>
      </c>
      <c r="L41" s="8"/>
      <c r="M41" s="40">
        <f>-743+I41</f>
        <v>-1713</v>
      </c>
    </row>
    <row r="42" spans="7:13" ht="6.75" customHeight="1">
      <c r="G42" s="8"/>
      <c r="H42" s="8"/>
      <c r="I42" s="8"/>
      <c r="K42" s="8"/>
      <c r="L42" s="8"/>
      <c r="M42" s="8"/>
    </row>
    <row r="43" spans="1:13" ht="15.75">
      <c r="A43" s="13" t="s">
        <v>165</v>
      </c>
      <c r="G43" s="8">
        <f>SUM(G39:G41)</f>
        <v>2671</v>
      </c>
      <c r="H43" s="8"/>
      <c r="I43" s="8">
        <f>SUM(I39:I41)</f>
        <v>3485</v>
      </c>
      <c r="K43" s="8">
        <f>SUM(K39:K41)</f>
        <v>4174</v>
      </c>
      <c r="L43" s="8"/>
      <c r="M43" s="8">
        <f>SUM(M39:M41)</f>
        <v>2403</v>
      </c>
    </row>
    <row r="44" spans="1:13" ht="13.5" customHeight="1">
      <c r="A44" s="13"/>
      <c r="B44" s="1" t="s">
        <v>166</v>
      </c>
      <c r="G44" s="8"/>
      <c r="H44" s="8"/>
      <c r="I44" s="8"/>
      <c r="K44" s="8"/>
      <c r="L44" s="8"/>
      <c r="M44" s="8"/>
    </row>
    <row r="45" spans="1:13" ht="15.75">
      <c r="A45" s="43" t="s">
        <v>167</v>
      </c>
      <c r="B45" s="41"/>
      <c r="F45" s="3"/>
      <c r="G45" s="40">
        <f>K45--39</f>
        <v>-42</v>
      </c>
      <c r="H45" s="8"/>
      <c r="I45" s="40">
        <v>-80</v>
      </c>
      <c r="K45" s="8">
        <v>-81</v>
      </c>
      <c r="L45" s="8"/>
      <c r="M45" s="8">
        <f>-52+I45</f>
        <v>-132</v>
      </c>
    </row>
    <row r="46" spans="6:13" ht="8.25" customHeight="1">
      <c r="F46" s="3"/>
      <c r="G46" s="8"/>
      <c r="H46" s="8"/>
      <c r="I46" s="8"/>
      <c r="K46" s="45"/>
      <c r="M46" s="45"/>
    </row>
    <row r="47" spans="1:13" ht="15.75">
      <c r="A47" s="43" t="s">
        <v>168</v>
      </c>
      <c r="F47" s="3"/>
      <c r="G47" s="46">
        <f>SUM(G43:G45)</f>
        <v>2629</v>
      </c>
      <c r="H47" s="8"/>
      <c r="I47" s="46">
        <f>SUM(I43:I45)</f>
        <v>3405</v>
      </c>
      <c r="K47" s="46">
        <f>SUM(K43:K45)</f>
        <v>4093</v>
      </c>
      <c r="M47" s="46">
        <f>SUM(M43:M45)</f>
        <v>2271</v>
      </c>
    </row>
    <row r="48" spans="6:13" ht="9.75" customHeight="1">
      <c r="F48" s="3"/>
      <c r="G48" s="8"/>
      <c r="H48" s="8"/>
      <c r="I48" s="8"/>
      <c r="K48" s="8"/>
      <c r="L48" s="8"/>
      <c r="M48" s="8"/>
    </row>
    <row r="49" spans="6:13" ht="13.5" customHeight="1">
      <c r="F49" s="47"/>
      <c r="G49" s="48" t="s">
        <v>169</v>
      </c>
      <c r="H49" s="8"/>
      <c r="I49" s="48" t="s">
        <v>170</v>
      </c>
      <c r="K49" s="48" t="s">
        <v>171</v>
      </c>
      <c r="M49" s="48" t="s">
        <v>172</v>
      </c>
    </row>
    <row r="50" spans="1:13" ht="13.5" customHeight="1">
      <c r="A50" s="43" t="s">
        <v>173</v>
      </c>
      <c r="F50" s="3"/>
      <c r="G50" s="8"/>
      <c r="H50" s="8"/>
      <c r="I50" s="8"/>
      <c r="K50" s="8"/>
      <c r="L50" s="8"/>
      <c r="M50" s="8"/>
    </row>
    <row r="51" spans="1:13" ht="15.75">
      <c r="A51" s="43"/>
      <c r="B51" s="13" t="s">
        <v>174</v>
      </c>
      <c r="F51" s="3"/>
      <c r="G51" s="8"/>
      <c r="H51" s="8"/>
      <c r="I51" s="8"/>
      <c r="K51" s="8"/>
      <c r="L51" s="8"/>
      <c r="M51" s="8"/>
    </row>
    <row r="52" spans="1:13" ht="15.75">
      <c r="A52" s="43"/>
      <c r="B52" s="1" t="s">
        <v>175</v>
      </c>
      <c r="F52" s="3"/>
      <c r="G52" s="8"/>
      <c r="H52" s="8"/>
      <c r="I52" s="8"/>
      <c r="K52" s="8"/>
      <c r="L52" s="8"/>
      <c r="M52" s="8"/>
    </row>
    <row r="53" spans="2:13" ht="15.75">
      <c r="B53" s="1" t="s">
        <v>176</v>
      </c>
      <c r="G53" s="9">
        <f>G47/60800*100</f>
        <v>4.324013157894737</v>
      </c>
      <c r="H53" s="8"/>
      <c r="I53" s="9">
        <f>I47/60800*100</f>
        <v>5.60032894736842</v>
      </c>
      <c r="K53" s="9">
        <f>K47/60800*100</f>
        <v>6.7319078947368425</v>
      </c>
      <c r="L53" s="8"/>
      <c r="M53" s="9">
        <f>M47/60800*100</f>
        <v>3.7351973684210527</v>
      </c>
    </row>
    <row r="54" spans="2:13" ht="15.75">
      <c r="B54" s="1" t="s">
        <v>177</v>
      </c>
      <c r="G54" s="49">
        <v>6</v>
      </c>
      <c r="H54" s="8"/>
      <c r="I54" s="49">
        <v>6</v>
      </c>
      <c r="K54" s="49">
        <v>6</v>
      </c>
      <c r="L54" s="8"/>
      <c r="M54" s="49">
        <v>6</v>
      </c>
    </row>
    <row r="55" spans="7:13" ht="6.75" customHeight="1">
      <c r="G55" s="9"/>
      <c r="H55" s="8"/>
      <c r="I55" s="9"/>
      <c r="K55" s="9"/>
      <c r="L55" s="8"/>
      <c r="M55" s="9"/>
    </row>
    <row r="56" spans="1:13" ht="15.75">
      <c r="A56" s="89" t="s">
        <v>178</v>
      </c>
      <c r="B56" s="89"/>
      <c r="C56" s="89"/>
      <c r="D56" s="89"/>
      <c r="E56" s="89"/>
      <c r="F56" s="89"/>
      <c r="G56" s="89"/>
      <c r="H56" s="89"/>
      <c r="I56" s="89"/>
      <c r="J56" s="89"/>
      <c r="K56" s="89"/>
      <c r="L56" s="89"/>
      <c r="M56" s="89"/>
    </row>
    <row r="57" spans="1:13" ht="15.75">
      <c r="A57" s="89" t="s">
        <v>179</v>
      </c>
      <c r="B57" s="89"/>
      <c r="C57" s="89"/>
      <c r="D57" s="89"/>
      <c r="E57" s="89"/>
      <c r="F57" s="89"/>
      <c r="G57" s="89"/>
      <c r="H57" s="89"/>
      <c r="I57" s="89"/>
      <c r="J57" s="89"/>
      <c r="K57" s="89"/>
      <c r="L57" s="89"/>
      <c r="M57" s="89"/>
    </row>
    <row r="58" ht="15.75" customHeight="1"/>
  </sheetData>
  <mergeCells count="12">
    <mergeCell ref="G11:I11"/>
    <mergeCell ref="K11:M11"/>
    <mergeCell ref="A56:M56"/>
    <mergeCell ref="A57:M57"/>
    <mergeCell ref="G9:I9"/>
    <mergeCell ref="K9:M9"/>
    <mergeCell ref="G10:I10"/>
    <mergeCell ref="K10:M10"/>
    <mergeCell ref="A2:B2"/>
    <mergeCell ref="A4:M4"/>
    <mergeCell ref="A5:M5"/>
    <mergeCell ref="A7:M7"/>
  </mergeCells>
  <printOptions/>
  <pageMargins left="0.5" right="0.5" top="0.75" bottom="0.7" header="0.5" footer="0.5"/>
  <pageSetup firstPageNumber="4" useFirstPageNumber="1" fitToHeight="0"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L48"/>
  <sheetViews>
    <sheetView workbookViewId="0" topLeftCell="A32">
      <selection activeCell="D41" sqref="D41"/>
    </sheetView>
  </sheetViews>
  <sheetFormatPr defaultColWidth="9.00390625" defaultRowHeight="15.75"/>
  <cols>
    <col min="1" max="1" width="2.25390625" style="1" customWidth="1"/>
    <col min="2" max="2" width="3.00390625" style="1" customWidth="1"/>
    <col min="3" max="3" width="6.375" style="1" customWidth="1"/>
    <col min="4" max="4" width="13.375" style="1" customWidth="1"/>
    <col min="5" max="5" width="10.375" style="1" customWidth="1"/>
    <col min="6" max="6" width="8.25390625" style="8" customWidth="1"/>
    <col min="7" max="7" width="2.625" style="8" customWidth="1"/>
    <col min="8" max="8" width="11.125" style="8" customWidth="1"/>
    <col min="9" max="9" width="2.625" style="8" customWidth="1"/>
    <col min="10" max="10" width="11.50390625" style="8" customWidth="1"/>
    <col min="11" max="11" width="2.625" style="8" customWidth="1"/>
    <col min="12" max="12" width="9.625" style="8" customWidth="1"/>
    <col min="13" max="16384" width="8.875" style="1" customWidth="1"/>
  </cols>
  <sheetData>
    <row r="1" spans="1:3" ht="15.75">
      <c r="A1" s="89" t="s">
        <v>180</v>
      </c>
      <c r="B1" s="89"/>
      <c r="C1" s="89"/>
    </row>
    <row r="2" spans="1:12" ht="15.75">
      <c r="A2" s="85" t="s">
        <v>181</v>
      </c>
      <c r="B2" s="85"/>
      <c r="C2" s="85"/>
      <c r="L2" s="19" t="s">
        <v>182</v>
      </c>
    </row>
    <row r="3" spans="1:3" ht="15.75">
      <c r="A3" s="18"/>
      <c r="B3" s="18"/>
      <c r="C3" s="18"/>
    </row>
    <row r="4" spans="1:3" ht="15.75">
      <c r="A4" s="18"/>
      <c r="B4" s="18"/>
      <c r="C4" s="18"/>
    </row>
    <row r="5" spans="1:12" ht="15.75">
      <c r="A5" s="75" t="str">
        <f>GIS!A4</f>
        <v>MINTYE INDUSTRIES BHD.</v>
      </c>
      <c r="B5" s="75"/>
      <c r="C5" s="75"/>
      <c r="D5" s="75"/>
      <c r="E5" s="75"/>
      <c r="F5" s="75"/>
      <c r="G5" s="75"/>
      <c r="H5" s="75"/>
      <c r="I5" s="75"/>
      <c r="J5" s="75"/>
      <c r="K5" s="75"/>
      <c r="L5" s="75"/>
    </row>
    <row r="6" spans="1:12" ht="15.75">
      <c r="A6" s="76" t="s">
        <v>183</v>
      </c>
      <c r="B6" s="76"/>
      <c r="C6" s="76"/>
      <c r="D6" s="76"/>
      <c r="E6" s="76"/>
      <c r="F6" s="76"/>
      <c r="G6" s="76"/>
      <c r="H6" s="76"/>
      <c r="I6" s="76"/>
      <c r="J6" s="76"/>
      <c r="K6" s="76"/>
      <c r="L6" s="76"/>
    </row>
    <row r="8" spans="1:12" ht="15.75">
      <c r="A8" s="77" t="s">
        <v>184</v>
      </c>
      <c r="B8" s="77"/>
      <c r="C8" s="77"/>
      <c r="D8" s="77"/>
      <c r="E8" s="77"/>
      <c r="F8" s="77"/>
      <c r="G8" s="77"/>
      <c r="H8" s="77"/>
      <c r="I8" s="77"/>
      <c r="J8" s="77"/>
      <c r="K8" s="77"/>
      <c r="L8" s="77"/>
    </row>
    <row r="10" ht="15.75">
      <c r="H10" s="27" t="s">
        <v>185</v>
      </c>
    </row>
    <row r="11" spans="1:10" ht="15.75">
      <c r="A11" s="13"/>
      <c r="B11" s="13"/>
      <c r="H11" s="27" t="s">
        <v>186</v>
      </c>
      <c r="J11" s="28" t="s">
        <v>187</v>
      </c>
    </row>
    <row r="12" spans="1:10" ht="15.75">
      <c r="A12" s="13"/>
      <c r="B12" s="13"/>
      <c r="H12" s="27"/>
      <c r="J12" s="28"/>
    </row>
    <row r="13" spans="6:10" ht="15.75">
      <c r="F13" s="27" t="s">
        <v>188</v>
      </c>
      <c r="H13" s="27" t="s">
        <v>189</v>
      </c>
      <c r="J13" s="28" t="s">
        <v>190</v>
      </c>
    </row>
    <row r="14" spans="1:12" ht="15.75">
      <c r="A14" s="50" t="s">
        <v>191</v>
      </c>
      <c r="F14" s="26" t="s">
        <v>192</v>
      </c>
      <c r="G14" s="51"/>
      <c r="H14" s="26" t="s">
        <v>193</v>
      </c>
      <c r="I14" s="51"/>
      <c r="J14" s="26" t="s">
        <v>194</v>
      </c>
      <c r="K14" s="51"/>
      <c r="L14" s="26" t="s">
        <v>195</v>
      </c>
    </row>
    <row r="15" spans="5:12" ht="15.75">
      <c r="E15" s="4"/>
      <c r="F15" s="27" t="s">
        <v>196</v>
      </c>
      <c r="H15" s="27" t="s">
        <v>197</v>
      </c>
      <c r="J15" s="27" t="s">
        <v>198</v>
      </c>
      <c r="L15" s="27" t="s">
        <v>199</v>
      </c>
    </row>
    <row r="16" spans="5:12" ht="15.75">
      <c r="E16" s="4"/>
      <c r="F16" s="27"/>
      <c r="H16" s="27"/>
      <c r="J16" s="27"/>
      <c r="L16" s="27"/>
    </row>
    <row r="17" spans="1:12" ht="15.75">
      <c r="A17" s="50" t="s">
        <v>200</v>
      </c>
      <c r="F17" s="52"/>
      <c r="H17" s="27"/>
      <c r="J17" s="27"/>
      <c r="L17" s="27"/>
    </row>
    <row r="18" spans="2:6" ht="15.75">
      <c r="B18" s="50" t="s">
        <v>201</v>
      </c>
      <c r="F18" s="52"/>
    </row>
    <row r="19" spans="2:6" ht="15.75">
      <c r="B19" s="50"/>
      <c r="F19" s="52"/>
    </row>
    <row r="20" spans="1:12" ht="15.75">
      <c r="A20" s="13" t="s">
        <v>202</v>
      </c>
      <c r="B20" s="42"/>
      <c r="F20" s="8">
        <v>60800</v>
      </c>
      <c r="H20" s="8">
        <v>789</v>
      </c>
      <c r="J20" s="8">
        <v>30361</v>
      </c>
      <c r="L20" s="8">
        <f>SUM(F20:J20)</f>
        <v>91950</v>
      </c>
    </row>
    <row r="21" spans="1:2" ht="15.75">
      <c r="A21" s="13"/>
      <c r="B21" s="41"/>
    </row>
    <row r="22" spans="1:12" ht="15.75">
      <c r="A22" s="15" t="s">
        <v>203</v>
      </c>
      <c r="B22" s="41"/>
      <c r="F22" s="8">
        <v>0</v>
      </c>
      <c r="H22" s="8">
        <v>0</v>
      </c>
      <c r="J22" s="8">
        <v>-3648</v>
      </c>
      <c r="L22" s="8">
        <f>SUM(F22:J22)</f>
        <v>-3648</v>
      </c>
    </row>
    <row r="23" spans="1:2" ht="15.75">
      <c r="A23" s="13"/>
      <c r="B23" s="41"/>
    </row>
    <row r="24" spans="1:12" ht="15.75">
      <c r="A24" s="41" t="s">
        <v>204</v>
      </c>
      <c r="B24" s="41"/>
      <c r="F24" s="40">
        <v>0</v>
      </c>
      <c r="H24" s="40">
        <v>0</v>
      </c>
      <c r="J24" s="40">
        <f>GIS!K47</f>
        <v>4093</v>
      </c>
      <c r="L24" s="8">
        <f>SUM(F24:J24)</f>
        <v>4093</v>
      </c>
    </row>
    <row r="25" ht="15.75" customHeight="1">
      <c r="L25" s="45"/>
    </row>
    <row r="26" spans="1:12" ht="15.75">
      <c r="A26" s="13" t="s">
        <v>205</v>
      </c>
      <c r="B26" s="13"/>
      <c r="F26" s="46">
        <f>SUM(F20:F24)</f>
        <v>60800</v>
      </c>
      <c r="H26" s="46">
        <f>SUM(H20:H24)</f>
        <v>789</v>
      </c>
      <c r="J26" s="46">
        <f>SUM(J20:J24)</f>
        <v>30806</v>
      </c>
      <c r="L26" s="46">
        <f>SUM(L20:L24)</f>
        <v>92395</v>
      </c>
    </row>
    <row r="29" ht="15.75">
      <c r="A29" s="50" t="s">
        <v>206</v>
      </c>
    </row>
    <row r="30" ht="15.75">
      <c r="B30" s="50" t="s">
        <v>207</v>
      </c>
    </row>
    <row r="31" ht="15.75">
      <c r="B31" s="50"/>
    </row>
    <row r="32" spans="1:12" ht="15.75">
      <c r="A32" s="13" t="s">
        <v>208</v>
      </c>
      <c r="B32" s="42"/>
      <c r="F32" s="8">
        <v>60800</v>
      </c>
      <c r="H32" s="8">
        <v>789</v>
      </c>
      <c r="J32" s="8">
        <v>27826</v>
      </c>
      <c r="L32" s="8">
        <f>SUM(F32:J32)</f>
        <v>89415</v>
      </c>
    </row>
    <row r="33" spans="1:2" ht="15.75">
      <c r="A33" s="13"/>
      <c r="B33" s="41"/>
    </row>
    <row r="34" spans="1:12" ht="15.75">
      <c r="A34" s="15" t="s">
        <v>209</v>
      </c>
      <c r="B34" s="41"/>
      <c r="F34" s="8">
        <v>0</v>
      </c>
      <c r="H34" s="8">
        <v>0</v>
      </c>
      <c r="J34" s="8">
        <v>-3648</v>
      </c>
      <c r="L34" s="8">
        <f>SUM(F34:J34)</f>
        <v>-3648</v>
      </c>
    </row>
    <row r="35" spans="1:2" ht="15.75">
      <c r="A35" s="13"/>
      <c r="B35" s="41"/>
    </row>
    <row r="36" spans="1:12" ht="15.75">
      <c r="A36" s="41" t="s">
        <v>210</v>
      </c>
      <c r="B36" s="41"/>
      <c r="F36" s="40">
        <v>0</v>
      </c>
      <c r="H36" s="40">
        <v>0</v>
      </c>
      <c r="J36" s="40">
        <f>GIS!M47</f>
        <v>2271</v>
      </c>
      <c r="L36" s="40">
        <f>SUM(F36:J36)</f>
        <v>2271</v>
      </c>
    </row>
    <row r="37" spans="1:2" ht="15.75" customHeight="1">
      <c r="A37" s="41"/>
      <c r="B37" s="41"/>
    </row>
    <row r="38" spans="1:12" ht="15.75">
      <c r="A38" s="13" t="s">
        <v>211</v>
      </c>
      <c r="B38" s="13"/>
      <c r="F38" s="46">
        <f>SUM(F32:F36)</f>
        <v>60800</v>
      </c>
      <c r="H38" s="46">
        <f>SUM(H32:H36)</f>
        <v>789</v>
      </c>
      <c r="J38" s="46">
        <f>SUM(J32:J36)</f>
        <v>26449</v>
      </c>
      <c r="L38" s="46">
        <f>SUM(L32:L36)</f>
        <v>88038</v>
      </c>
    </row>
    <row r="47" spans="1:12" ht="15.75">
      <c r="A47" s="89" t="s">
        <v>212</v>
      </c>
      <c r="B47" s="89"/>
      <c r="C47" s="89"/>
      <c r="D47" s="89"/>
      <c r="E47" s="89"/>
      <c r="F47" s="89"/>
      <c r="G47" s="89"/>
      <c r="H47" s="89"/>
      <c r="I47" s="89"/>
      <c r="J47" s="89"/>
      <c r="K47" s="89"/>
      <c r="L47" s="89"/>
    </row>
    <row r="48" spans="1:12" ht="15.75">
      <c r="A48" s="89" t="s">
        <v>213</v>
      </c>
      <c r="B48" s="89"/>
      <c r="C48" s="89"/>
      <c r="D48" s="89"/>
      <c r="E48" s="89"/>
      <c r="F48" s="89"/>
      <c r="G48" s="89"/>
      <c r="H48" s="89"/>
      <c r="I48" s="89"/>
      <c r="J48" s="89"/>
      <c r="K48" s="89"/>
      <c r="L48" s="89"/>
    </row>
  </sheetData>
  <mergeCells count="7">
    <mergeCell ref="A8:L8"/>
    <mergeCell ref="A47:L47"/>
    <mergeCell ref="A48:L48"/>
    <mergeCell ref="A1:C1"/>
    <mergeCell ref="A2:C2"/>
    <mergeCell ref="A5:L5"/>
    <mergeCell ref="A6:L6"/>
  </mergeCells>
  <printOptions/>
  <pageMargins left="0.5" right="0.5" top="0.75" bottom="0.75" header="0.5" footer="0.5"/>
  <pageSetup firstPageNumber="5" useFirstPageNumber="1" fitToHeight="0"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workbookViewId="0" topLeftCell="A45">
      <selection activeCell="E20" sqref="E20"/>
    </sheetView>
  </sheetViews>
  <sheetFormatPr defaultColWidth="9.00390625" defaultRowHeight="15.75"/>
  <cols>
    <col min="1" max="1" width="2.875" style="1" customWidth="1"/>
    <col min="2" max="2" width="2.75390625" style="1" customWidth="1"/>
    <col min="3" max="3" width="5.75390625" style="1" customWidth="1"/>
    <col min="4" max="4" width="23.25390625" style="1" customWidth="1"/>
    <col min="5" max="5" width="23.00390625" style="1" customWidth="1"/>
    <col min="6" max="6" width="10.50390625" style="1" customWidth="1"/>
    <col min="7" max="7" width="2.625" style="1" customWidth="1"/>
    <col min="8" max="8" width="10.625" style="1" customWidth="1"/>
    <col min="9" max="16384" width="8.75390625" style="1" customWidth="1"/>
  </cols>
  <sheetData>
    <row r="1" spans="1:3" ht="15.75">
      <c r="A1" s="89" t="s">
        <v>214</v>
      </c>
      <c r="B1" s="89"/>
      <c r="C1" s="89"/>
    </row>
    <row r="2" spans="1:8" ht="15.75">
      <c r="A2" s="85" t="s">
        <v>215</v>
      </c>
      <c r="B2" s="85"/>
      <c r="C2" s="85"/>
      <c r="H2" s="14" t="s">
        <v>216</v>
      </c>
    </row>
    <row r="3" spans="1:8" ht="12.75" customHeight="1">
      <c r="A3" s="18"/>
      <c r="B3" s="18"/>
      <c r="C3" s="18"/>
      <c r="H3" s="14"/>
    </row>
    <row r="4" spans="1:8" ht="15.75">
      <c r="A4" s="75" t="str">
        <f>SES!A5</f>
        <v>MINTYE INDUSTRIES BHD.</v>
      </c>
      <c r="B4" s="75"/>
      <c r="C4" s="75"/>
      <c r="D4" s="75"/>
      <c r="E4" s="75"/>
      <c r="F4" s="75"/>
      <c r="G4" s="75"/>
      <c r="H4" s="75"/>
    </row>
    <row r="5" spans="1:8" ht="15.75">
      <c r="A5" s="76" t="s">
        <v>217</v>
      </c>
      <c r="B5" s="76"/>
      <c r="C5" s="76"/>
      <c r="D5" s="76"/>
      <c r="E5" s="76"/>
      <c r="F5" s="76"/>
      <c r="G5" s="76"/>
      <c r="H5" s="76"/>
    </row>
    <row r="6" spans="1:8" ht="4.5" customHeight="1">
      <c r="A6" s="3"/>
      <c r="B6" s="3"/>
      <c r="C6" s="3"/>
      <c r="D6" s="3"/>
      <c r="E6" s="3"/>
      <c r="F6" s="3"/>
      <c r="G6" s="3"/>
      <c r="H6" s="3"/>
    </row>
    <row r="7" spans="1:8" ht="15.75">
      <c r="A7" s="77" t="s">
        <v>218</v>
      </c>
      <c r="B7" s="77"/>
      <c r="C7" s="77"/>
      <c r="D7" s="77"/>
      <c r="E7" s="77"/>
      <c r="F7" s="77"/>
      <c r="G7" s="77"/>
      <c r="H7" s="77"/>
    </row>
    <row r="8" spans="1:8" ht="5.25" customHeight="1">
      <c r="A8" s="4"/>
      <c r="B8" s="4"/>
      <c r="C8" s="4"/>
      <c r="D8" s="4"/>
      <c r="E8" s="4"/>
      <c r="F8" s="77"/>
      <c r="G8" s="77"/>
      <c r="H8" s="77"/>
    </row>
    <row r="9" spans="1:8" ht="15" customHeight="1">
      <c r="A9" s="4"/>
      <c r="B9" s="4"/>
      <c r="C9" s="4"/>
      <c r="D9" s="4"/>
      <c r="E9" s="4"/>
      <c r="F9" s="77" t="s">
        <v>219</v>
      </c>
      <c r="G9" s="77"/>
      <c r="H9" s="77"/>
    </row>
    <row r="10" spans="1:8" ht="15" customHeight="1">
      <c r="A10" s="4"/>
      <c r="B10" s="4"/>
      <c r="C10" s="4"/>
      <c r="D10" s="4"/>
      <c r="E10" s="4"/>
      <c r="F10" s="77" t="s">
        <v>220</v>
      </c>
      <c r="G10" s="77"/>
      <c r="H10" s="77"/>
    </row>
    <row r="11" spans="1:8" ht="15" customHeight="1">
      <c r="A11" s="50"/>
      <c r="B11" s="6"/>
      <c r="C11" s="6"/>
      <c r="D11" s="6"/>
      <c r="E11" s="6"/>
      <c r="F11" s="90" t="s">
        <v>221</v>
      </c>
      <c r="G11" s="90"/>
      <c r="H11" s="90"/>
    </row>
    <row r="12" spans="1:8" ht="15.75">
      <c r="A12" s="50"/>
      <c r="B12" s="6"/>
      <c r="C12" s="6"/>
      <c r="D12" s="6"/>
      <c r="E12" s="6"/>
      <c r="F12" s="2">
        <v>2005</v>
      </c>
      <c r="G12" s="2"/>
      <c r="H12" s="2">
        <v>2004</v>
      </c>
    </row>
    <row r="13" spans="1:8" ht="14.25" customHeight="1">
      <c r="A13" s="6"/>
      <c r="B13" s="6"/>
      <c r="C13" s="6"/>
      <c r="D13" s="6"/>
      <c r="E13" s="6"/>
      <c r="F13" s="4" t="s">
        <v>222</v>
      </c>
      <c r="G13" s="4"/>
      <c r="H13" s="4" t="s">
        <v>223</v>
      </c>
    </row>
    <row r="14" ht="15.75">
      <c r="A14" s="13" t="s">
        <v>224</v>
      </c>
    </row>
    <row r="15" spans="2:8" ht="15.75">
      <c r="B15" s="1" t="s">
        <v>225</v>
      </c>
      <c r="H15" s="8"/>
    </row>
    <row r="16" spans="3:8" ht="15.75">
      <c r="C16" s="1" t="s">
        <v>226</v>
      </c>
      <c r="H16" s="8"/>
    </row>
    <row r="17" spans="3:8" ht="15.75">
      <c r="C17" s="1" t="s">
        <v>227</v>
      </c>
      <c r="F17" s="8">
        <v>3042</v>
      </c>
      <c r="G17" s="8"/>
      <c r="H17" s="8">
        <v>7605</v>
      </c>
    </row>
    <row r="18" spans="3:8" ht="15.75">
      <c r="C18" s="1" t="s">
        <v>228</v>
      </c>
      <c r="F18" s="8"/>
      <c r="G18" s="8"/>
      <c r="H18" s="8"/>
    </row>
    <row r="19" spans="3:8" ht="15.75">
      <c r="C19" s="1" t="s">
        <v>229</v>
      </c>
      <c r="F19" s="8">
        <v>24</v>
      </c>
      <c r="G19" s="8"/>
      <c r="H19" s="8">
        <v>23</v>
      </c>
    </row>
    <row r="20" spans="3:8" ht="15.75">
      <c r="C20" s="1" t="s">
        <v>230</v>
      </c>
      <c r="F20" s="40">
        <v>338</v>
      </c>
      <c r="G20" s="8"/>
      <c r="H20" s="40">
        <v>338</v>
      </c>
    </row>
    <row r="21" spans="6:8" ht="7.5" customHeight="1">
      <c r="F21" s="8"/>
      <c r="G21" s="8"/>
      <c r="H21" s="8"/>
    </row>
    <row r="22" spans="3:8" ht="15.75">
      <c r="C22" s="1" t="s">
        <v>231</v>
      </c>
      <c r="F22" s="8">
        <f>F17+F19+F20</f>
        <v>3404</v>
      </c>
      <c r="G22" s="8"/>
      <c r="H22" s="8">
        <f>H17+H19+H20</f>
        <v>7966</v>
      </c>
    </row>
    <row r="23" spans="6:8" ht="14.25" customHeight="1">
      <c r="F23" s="8"/>
      <c r="G23" s="8"/>
      <c r="H23" s="8"/>
    </row>
    <row r="24" spans="3:8" ht="15.75">
      <c r="C24" s="1" t="s">
        <v>232</v>
      </c>
      <c r="F24" s="40">
        <v>-22</v>
      </c>
      <c r="G24" s="8"/>
      <c r="H24" s="40">
        <v>-9</v>
      </c>
    </row>
    <row r="25" spans="6:8" ht="4.5" customHeight="1">
      <c r="F25" s="8"/>
      <c r="G25" s="8"/>
      <c r="H25" s="8"/>
    </row>
    <row r="26" spans="3:8" ht="15.75">
      <c r="C26" s="1" t="s">
        <v>233</v>
      </c>
      <c r="F26" s="8">
        <f>F22+F24</f>
        <v>3382</v>
      </c>
      <c r="G26" s="8"/>
      <c r="H26" s="8">
        <f>H22+H24</f>
        <v>7957</v>
      </c>
    </row>
    <row r="27" spans="6:8" ht="9" customHeight="1">
      <c r="F27" s="8"/>
      <c r="G27" s="8"/>
      <c r="H27" s="8"/>
    </row>
    <row r="28" spans="2:8" ht="15.75">
      <c r="B28" s="1" t="s">
        <v>234</v>
      </c>
      <c r="F28" s="8">
        <v>-1158</v>
      </c>
      <c r="G28" s="8"/>
      <c r="H28" s="8">
        <v>-541</v>
      </c>
    </row>
    <row r="29" spans="2:8" ht="15.75">
      <c r="B29" s="1" t="s">
        <v>235</v>
      </c>
      <c r="F29" s="53">
        <v>79</v>
      </c>
      <c r="G29" s="44"/>
      <c r="H29" s="53">
        <v>0</v>
      </c>
    </row>
    <row r="30" ht="8.25" customHeight="1">
      <c r="H30" s="8"/>
    </row>
    <row r="31" spans="4:9" ht="15.75">
      <c r="D31" s="13" t="s">
        <v>236</v>
      </c>
      <c r="F31" s="40">
        <f>SUM(F26:F29)</f>
        <v>2303</v>
      </c>
      <c r="G31" s="8"/>
      <c r="H31" s="40">
        <f>SUM(H26:H29)</f>
        <v>7416</v>
      </c>
      <c r="I31" s="44"/>
    </row>
    <row r="32" spans="4:9" ht="13.5" customHeight="1">
      <c r="D32" s="13"/>
      <c r="F32" s="8"/>
      <c r="G32" s="8"/>
      <c r="H32" s="8"/>
      <c r="I32" s="44"/>
    </row>
    <row r="33" spans="1:8" ht="15.75">
      <c r="A33" s="13" t="s">
        <v>237</v>
      </c>
      <c r="F33" s="8"/>
      <c r="G33" s="8"/>
      <c r="H33" s="8"/>
    </row>
    <row r="34" spans="1:8" ht="15.75">
      <c r="A34" s="13"/>
      <c r="B34" s="54" t="s">
        <v>238</v>
      </c>
      <c r="F34" s="8">
        <v>0</v>
      </c>
      <c r="G34" s="8"/>
      <c r="H34" s="8">
        <v>-688</v>
      </c>
    </row>
    <row r="35" spans="2:8" ht="15.75">
      <c r="B35" s="1" t="s">
        <v>239</v>
      </c>
      <c r="F35" s="17">
        <v>-1967</v>
      </c>
      <c r="G35" s="17"/>
      <c r="H35" s="8">
        <v>-1721</v>
      </c>
    </row>
    <row r="36" spans="2:8" ht="15.75">
      <c r="B36" s="1" t="s">
        <v>240</v>
      </c>
      <c r="F36" s="17">
        <v>-1139</v>
      </c>
      <c r="G36" s="17"/>
      <c r="H36" s="8">
        <v>-551</v>
      </c>
    </row>
    <row r="37" spans="2:8" ht="15.75">
      <c r="B37" s="1" t="s">
        <v>241</v>
      </c>
      <c r="F37" s="40">
        <v>31</v>
      </c>
      <c r="G37" s="8"/>
      <c r="H37" s="40">
        <v>120</v>
      </c>
    </row>
    <row r="38" spans="4:8" ht="8.25" customHeight="1">
      <c r="D38" s="13"/>
      <c r="F38" s="8"/>
      <c r="G38" s="8"/>
      <c r="H38" s="8"/>
    </row>
    <row r="39" spans="4:9" ht="15.75">
      <c r="D39" s="13" t="s">
        <v>242</v>
      </c>
      <c r="F39" s="40">
        <f>SUM(F34:F38)</f>
        <v>-3075</v>
      </c>
      <c r="G39" s="8"/>
      <c r="H39" s="40">
        <f>SUM(H34:H38)</f>
        <v>-2840</v>
      </c>
      <c r="I39" s="44"/>
    </row>
    <row r="40" spans="4:9" ht="15.75">
      <c r="D40" s="13"/>
      <c r="F40" s="8"/>
      <c r="G40" s="8"/>
      <c r="H40" s="8"/>
      <c r="I40" s="44"/>
    </row>
    <row r="41" spans="1:9" ht="15.75">
      <c r="A41" s="55" t="s">
        <v>243</v>
      </c>
      <c r="D41" s="13"/>
      <c r="F41" s="8"/>
      <c r="G41" s="8"/>
      <c r="H41" s="8"/>
      <c r="I41" s="44"/>
    </row>
    <row r="42" spans="2:9" ht="15.75">
      <c r="B42" s="1" t="s">
        <v>244</v>
      </c>
      <c r="D42" s="13"/>
      <c r="F42" s="40">
        <v>-3648</v>
      </c>
      <c r="G42" s="8"/>
      <c r="H42" s="40">
        <v>-3648</v>
      </c>
      <c r="I42" s="44"/>
    </row>
    <row r="43" spans="4:9" ht="15.75">
      <c r="D43" s="13"/>
      <c r="F43" s="8"/>
      <c r="G43" s="8"/>
      <c r="H43" s="8"/>
      <c r="I43" s="44"/>
    </row>
    <row r="44" spans="1:8" ht="15.75">
      <c r="A44" s="13" t="s">
        <v>245</v>
      </c>
      <c r="H44" s="8"/>
    </row>
    <row r="45" spans="2:8" ht="15.75">
      <c r="B45" s="1" t="s">
        <v>246</v>
      </c>
      <c r="F45" s="8">
        <f>F31+F39+F42</f>
        <v>-4420</v>
      </c>
      <c r="G45" s="8"/>
      <c r="H45" s="8">
        <f>H31+H39+H42</f>
        <v>928</v>
      </c>
    </row>
    <row r="46" spans="6:8" ht="7.5" customHeight="1">
      <c r="F46" s="8"/>
      <c r="G46" s="8"/>
      <c r="H46" s="8"/>
    </row>
    <row r="47" spans="2:8" ht="15.75" customHeight="1">
      <c r="B47" s="1" t="s">
        <v>247</v>
      </c>
      <c r="F47" s="40">
        <v>0</v>
      </c>
      <c r="G47" s="8"/>
      <c r="H47" s="40">
        <v>5</v>
      </c>
    </row>
    <row r="48" spans="6:8" ht="7.5" customHeight="1">
      <c r="F48" s="8"/>
      <c r="G48" s="8"/>
      <c r="H48" s="8"/>
    </row>
    <row r="49" spans="2:8" ht="15.75">
      <c r="B49" s="1" t="s">
        <v>248</v>
      </c>
      <c r="F49" s="8">
        <f>F45+F47</f>
        <v>-4420</v>
      </c>
      <c r="H49" s="8">
        <f>H45+H47</f>
        <v>933</v>
      </c>
    </row>
    <row r="50" spans="6:8" ht="7.5" customHeight="1">
      <c r="F50" s="8"/>
      <c r="H50" s="8"/>
    </row>
    <row r="51" spans="2:8" ht="15.75">
      <c r="B51" s="1" t="s">
        <v>249</v>
      </c>
      <c r="F51" s="53">
        <v>24426</v>
      </c>
      <c r="H51" s="40">
        <v>23463</v>
      </c>
    </row>
    <row r="52" spans="6:8" ht="9" customHeight="1">
      <c r="F52" s="8"/>
      <c r="G52" s="8"/>
      <c r="H52" s="8"/>
    </row>
    <row r="53" spans="2:8" ht="15.75">
      <c r="B53" s="1" t="s">
        <v>250</v>
      </c>
      <c r="F53" s="46">
        <f>F49+F51</f>
        <v>20006</v>
      </c>
      <c r="G53" s="8"/>
      <c r="H53" s="46">
        <f>H49+H51</f>
        <v>24396</v>
      </c>
    </row>
    <row r="54" spans="6:8" ht="13.5" customHeight="1">
      <c r="F54" s="8"/>
      <c r="G54" s="8"/>
      <c r="H54" s="8"/>
    </row>
    <row r="55" spans="1:8" ht="15.75">
      <c r="A55" s="89" t="s">
        <v>251</v>
      </c>
      <c r="B55" s="89"/>
      <c r="C55" s="89"/>
      <c r="D55" s="89"/>
      <c r="E55" s="89"/>
      <c r="F55" s="89"/>
      <c r="G55" s="89"/>
      <c r="H55" s="89"/>
    </row>
    <row r="56" spans="1:8" ht="15" customHeight="1">
      <c r="A56" s="89" t="s">
        <v>252</v>
      </c>
      <c r="B56" s="89"/>
      <c r="C56" s="89"/>
      <c r="D56" s="89"/>
      <c r="E56" s="89"/>
      <c r="F56" s="89"/>
      <c r="G56" s="89"/>
      <c r="H56" s="89"/>
    </row>
  </sheetData>
  <mergeCells count="11">
    <mergeCell ref="F11:H11"/>
    <mergeCell ref="A55:H55"/>
    <mergeCell ref="A56:H56"/>
    <mergeCell ref="A7:H7"/>
    <mergeCell ref="F8:H8"/>
    <mergeCell ref="F9:H9"/>
    <mergeCell ref="F10:H10"/>
    <mergeCell ref="A1:C1"/>
    <mergeCell ref="A2:C2"/>
    <mergeCell ref="A4:H4"/>
    <mergeCell ref="A5:H5"/>
  </mergeCells>
  <printOptions/>
  <pageMargins left="0.5" right="0.5" top="0.65" bottom="0.65" header="0.5" footer="0.5"/>
  <pageSetup firstPageNumber="6" useFirstPageNumber="1"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552"/>
  <sheetViews>
    <sheetView workbookViewId="0" topLeftCell="A361">
      <selection activeCell="N548" sqref="N548"/>
    </sheetView>
  </sheetViews>
  <sheetFormatPr defaultColWidth="9.00390625" defaultRowHeight="15.75" outlineLevelRow="1"/>
  <cols>
    <col min="1" max="1" width="4.875" style="15" customWidth="1"/>
    <col min="2" max="2" width="3.75390625" style="15" customWidth="1"/>
    <col min="3" max="3" width="4.00390625" style="15" customWidth="1"/>
    <col min="4" max="4" width="4.25390625" style="15" customWidth="1"/>
    <col min="5" max="5" width="9.75390625" style="15" customWidth="1"/>
    <col min="6" max="6" width="6.875" style="15" customWidth="1"/>
    <col min="7" max="7" width="5.125" style="15" customWidth="1"/>
    <col min="8" max="8" width="11.75390625" style="15" customWidth="1"/>
    <col min="9" max="9" width="0.5" style="15" customWidth="1"/>
    <col min="10" max="10" width="11.00390625" style="15" customWidth="1"/>
    <col min="11" max="11" width="0.5" style="15" customWidth="1"/>
    <col min="12" max="12" width="11.875" style="15" customWidth="1"/>
    <col min="13" max="13" width="0.5" style="15" customWidth="1"/>
    <col min="14" max="14" width="11.50390625" style="15" customWidth="1"/>
    <col min="15" max="16384" width="8.875" style="15" customWidth="1"/>
  </cols>
  <sheetData>
    <row r="1" spans="1:3" ht="15.75" customHeight="1">
      <c r="A1" s="91" t="s">
        <v>253</v>
      </c>
      <c r="B1" s="91"/>
      <c r="C1" s="91"/>
    </row>
    <row r="2" spans="1:14" ht="15.75" customHeight="1">
      <c r="A2" s="92" t="s">
        <v>254</v>
      </c>
      <c r="B2" s="92"/>
      <c r="C2" s="92"/>
      <c r="N2" s="57" t="s">
        <v>255</v>
      </c>
    </row>
    <row r="3" spans="1:3" ht="15.75" customHeight="1">
      <c r="A3" s="56"/>
      <c r="B3" s="56"/>
      <c r="C3" s="56"/>
    </row>
    <row r="4" spans="1:3" ht="15.75" customHeight="1">
      <c r="A4" s="56"/>
      <c r="B4" s="56"/>
      <c r="C4" s="56"/>
    </row>
    <row r="5" spans="1:14" ht="15.75" customHeight="1">
      <c r="A5" s="75" t="str">
        <f>GCFS!A4</f>
        <v>MINTYE INDUSTRIES BHD.</v>
      </c>
      <c r="B5" s="75"/>
      <c r="C5" s="75"/>
      <c r="D5" s="75"/>
      <c r="E5" s="75"/>
      <c r="F5" s="75"/>
      <c r="G5" s="75"/>
      <c r="H5" s="75"/>
      <c r="I5" s="75"/>
      <c r="J5" s="75"/>
      <c r="K5" s="75"/>
      <c r="L5" s="75"/>
      <c r="M5" s="75"/>
      <c r="N5" s="75"/>
    </row>
    <row r="6" spans="1:14" ht="15.75" customHeight="1">
      <c r="A6" s="91" t="s">
        <v>256</v>
      </c>
      <c r="B6" s="91"/>
      <c r="C6" s="91"/>
      <c r="D6" s="91"/>
      <c r="E6" s="91"/>
      <c r="F6" s="91"/>
      <c r="G6" s="91"/>
      <c r="H6" s="91"/>
      <c r="I6" s="91"/>
      <c r="J6" s="91"/>
      <c r="K6" s="91"/>
      <c r="L6" s="91"/>
      <c r="M6" s="91"/>
      <c r="N6" s="91"/>
    </row>
    <row r="7" spans="1:14" ht="15.75" customHeight="1">
      <c r="A7" s="56"/>
      <c r="B7" s="56"/>
      <c r="C7" s="56"/>
      <c r="D7" s="56"/>
      <c r="E7" s="56"/>
      <c r="F7" s="56"/>
      <c r="G7" s="56"/>
      <c r="H7" s="56"/>
      <c r="I7" s="56"/>
      <c r="J7" s="56"/>
      <c r="K7" s="56"/>
      <c r="L7" s="56"/>
      <c r="M7" s="56"/>
      <c r="N7" s="56"/>
    </row>
    <row r="8" spans="1:14" ht="15.75" customHeight="1">
      <c r="A8" s="77" t="s">
        <v>257</v>
      </c>
      <c r="B8" s="77"/>
      <c r="C8" s="77"/>
      <c r="D8" s="77"/>
      <c r="E8" s="77"/>
      <c r="F8" s="77"/>
      <c r="G8" s="77"/>
      <c r="H8" s="77"/>
      <c r="I8" s="77"/>
      <c r="J8" s="77"/>
      <c r="K8" s="77"/>
      <c r="L8" s="77"/>
      <c r="M8" s="77"/>
      <c r="N8" s="77"/>
    </row>
    <row r="9" spans="1:14" ht="15.75" customHeight="1">
      <c r="A9" s="93" t="s">
        <v>258</v>
      </c>
      <c r="B9" s="93"/>
      <c r="C9" s="93"/>
      <c r="D9" s="93"/>
      <c r="E9" s="93"/>
      <c r="F9" s="93"/>
      <c r="G9" s="93"/>
      <c r="H9" s="93"/>
      <c r="I9" s="93"/>
      <c r="J9" s="93"/>
      <c r="K9" s="93"/>
      <c r="L9" s="93"/>
      <c r="M9" s="93"/>
      <c r="N9" s="93"/>
    </row>
    <row r="10" spans="1:14" ht="15.75" customHeight="1">
      <c r="A10" s="6"/>
      <c r="B10" s="6"/>
      <c r="C10" s="6"/>
      <c r="D10" s="6"/>
      <c r="E10" s="6"/>
      <c r="F10" s="6"/>
      <c r="G10" s="6"/>
      <c r="H10" s="6"/>
      <c r="I10" s="6"/>
      <c r="J10" s="6"/>
      <c r="K10" s="6"/>
      <c r="L10" s="6"/>
      <c r="M10" s="6"/>
      <c r="N10" s="6"/>
    </row>
    <row r="11" spans="1:14" ht="15.75" customHeight="1">
      <c r="A11" s="50" t="s">
        <v>259</v>
      </c>
      <c r="C11" s="50"/>
      <c r="L11" s="56"/>
      <c r="M11" s="56"/>
      <c r="N11" s="56"/>
    </row>
    <row r="12" spans="1:14" ht="15.75" customHeight="1">
      <c r="A12" s="94" t="s">
        <v>260</v>
      </c>
      <c r="B12" s="94"/>
      <c r="C12" s="94"/>
      <c r="D12" s="94"/>
      <c r="E12" s="94"/>
      <c r="F12" s="94"/>
      <c r="G12" s="94"/>
      <c r="H12" s="94"/>
      <c r="I12" s="94"/>
      <c r="J12" s="94"/>
      <c r="K12" s="94"/>
      <c r="L12" s="94"/>
      <c r="M12" s="94"/>
      <c r="N12" s="94"/>
    </row>
    <row r="13" spans="1:14" ht="15.75" customHeight="1">
      <c r="A13" s="94"/>
      <c r="B13" s="94"/>
      <c r="C13" s="94"/>
      <c r="D13" s="94"/>
      <c r="E13" s="94"/>
      <c r="F13" s="94"/>
      <c r="G13" s="94"/>
      <c r="H13" s="94"/>
      <c r="I13" s="94"/>
      <c r="J13" s="94"/>
      <c r="K13" s="94"/>
      <c r="L13" s="94"/>
      <c r="M13" s="94"/>
      <c r="N13" s="94"/>
    </row>
    <row r="14" spans="1:14" ht="15.75" customHeight="1">
      <c r="A14" s="94"/>
      <c r="B14" s="94"/>
      <c r="C14" s="94"/>
      <c r="D14" s="94"/>
      <c r="E14" s="94"/>
      <c r="F14" s="94"/>
      <c r="G14" s="94"/>
      <c r="H14" s="94"/>
      <c r="I14" s="94"/>
      <c r="J14" s="94"/>
      <c r="K14" s="94"/>
      <c r="L14" s="94"/>
      <c r="M14" s="94"/>
      <c r="N14" s="94"/>
    </row>
    <row r="15" spans="2:14" ht="15.75" customHeight="1">
      <c r="B15" s="58"/>
      <c r="C15" s="58"/>
      <c r="D15" s="58"/>
      <c r="E15" s="58"/>
      <c r="F15" s="58"/>
      <c r="G15" s="58"/>
      <c r="H15" s="58"/>
      <c r="I15" s="58"/>
      <c r="J15" s="58"/>
      <c r="K15" s="58"/>
      <c r="L15" s="58"/>
      <c r="M15" s="58"/>
      <c r="N15" s="58"/>
    </row>
    <row r="16" spans="2:14" ht="15.75" customHeight="1">
      <c r="B16" s="58"/>
      <c r="C16" s="58"/>
      <c r="D16" s="58"/>
      <c r="E16" s="58"/>
      <c r="F16" s="58"/>
      <c r="G16" s="58"/>
      <c r="H16" s="58"/>
      <c r="I16" s="58"/>
      <c r="J16" s="58"/>
      <c r="K16" s="58"/>
      <c r="L16" s="58"/>
      <c r="M16" s="58"/>
      <c r="N16" s="58"/>
    </row>
    <row r="17" spans="1:14" ht="15.75" customHeight="1">
      <c r="A17" s="59" t="s">
        <v>261</v>
      </c>
      <c r="B17" s="58"/>
      <c r="C17" s="58"/>
      <c r="D17" s="58"/>
      <c r="E17" s="58"/>
      <c r="F17" s="58"/>
      <c r="G17" s="58"/>
      <c r="H17" s="58"/>
      <c r="I17" s="58"/>
      <c r="J17" s="58"/>
      <c r="K17" s="58"/>
      <c r="L17" s="58"/>
      <c r="M17" s="58"/>
      <c r="N17" s="58"/>
    </row>
    <row r="18" spans="1:14" ht="15.75" customHeight="1">
      <c r="A18" s="59"/>
      <c r="B18" s="58"/>
      <c r="C18" s="58"/>
      <c r="D18" s="58"/>
      <c r="E18" s="58"/>
      <c r="F18" s="58"/>
      <c r="G18" s="58"/>
      <c r="H18" s="58"/>
      <c r="I18" s="58"/>
      <c r="J18" s="58"/>
      <c r="K18" s="58"/>
      <c r="L18" s="58"/>
      <c r="M18" s="58"/>
      <c r="N18" s="58"/>
    </row>
    <row r="19" spans="1:14" ht="15.75" customHeight="1">
      <c r="A19" s="15" t="s">
        <v>262</v>
      </c>
      <c r="B19" s="59" t="s">
        <v>263</v>
      </c>
      <c r="C19" s="58"/>
      <c r="D19" s="58"/>
      <c r="E19" s="58"/>
      <c r="F19" s="58"/>
      <c r="G19" s="58"/>
      <c r="H19" s="58"/>
      <c r="I19" s="58"/>
      <c r="J19" s="58"/>
      <c r="K19" s="58"/>
      <c r="L19" s="58"/>
      <c r="M19" s="58"/>
      <c r="N19" s="58"/>
    </row>
    <row r="20" spans="2:14" ht="15.75" customHeight="1">
      <c r="B20" s="94" t="s">
        <v>264</v>
      </c>
      <c r="C20" s="94"/>
      <c r="D20" s="94"/>
      <c r="E20" s="94"/>
      <c r="F20" s="94"/>
      <c r="G20" s="94"/>
      <c r="H20" s="94"/>
      <c r="I20" s="94"/>
      <c r="J20" s="94"/>
      <c r="K20" s="94"/>
      <c r="L20" s="94"/>
      <c r="M20" s="94"/>
      <c r="N20" s="94"/>
    </row>
    <row r="21" spans="2:14" ht="15.75" customHeight="1">
      <c r="B21" s="94"/>
      <c r="C21" s="94"/>
      <c r="D21" s="94"/>
      <c r="E21" s="94"/>
      <c r="F21" s="94"/>
      <c r="G21" s="94"/>
      <c r="H21" s="94"/>
      <c r="I21" s="94"/>
      <c r="J21" s="94"/>
      <c r="K21" s="94"/>
      <c r="L21" s="94"/>
      <c r="M21" s="94"/>
      <c r="N21" s="94"/>
    </row>
    <row r="22" spans="2:14" ht="15.75" customHeight="1">
      <c r="B22" s="94"/>
      <c r="C22" s="94"/>
      <c r="D22" s="94"/>
      <c r="E22" s="94"/>
      <c r="F22" s="94"/>
      <c r="G22" s="94"/>
      <c r="H22" s="94"/>
      <c r="I22" s="94"/>
      <c r="J22" s="94"/>
      <c r="K22" s="94"/>
      <c r="L22" s="94"/>
      <c r="M22" s="94"/>
      <c r="N22" s="94"/>
    </row>
    <row r="23" spans="2:14" ht="15.75" customHeight="1">
      <c r="B23" s="58"/>
      <c r="C23" s="58"/>
      <c r="D23" s="58"/>
      <c r="E23" s="58"/>
      <c r="F23" s="58"/>
      <c r="G23" s="58"/>
      <c r="H23" s="58"/>
      <c r="I23" s="58"/>
      <c r="J23" s="58"/>
      <c r="K23" s="58"/>
      <c r="L23" s="58"/>
      <c r="M23" s="58"/>
      <c r="N23" s="58"/>
    </row>
    <row r="24" spans="2:14" ht="15.75" customHeight="1">
      <c r="B24" s="58"/>
      <c r="C24" s="58"/>
      <c r="D24" s="58"/>
      <c r="E24" s="58"/>
      <c r="F24" s="58"/>
      <c r="G24" s="58"/>
      <c r="H24" s="58"/>
      <c r="I24" s="58"/>
      <c r="J24" s="58"/>
      <c r="K24" s="58"/>
      <c r="L24" s="58"/>
      <c r="M24" s="58"/>
      <c r="N24" s="58"/>
    </row>
    <row r="25" spans="1:14" ht="15.75" customHeight="1">
      <c r="A25" s="15" t="s">
        <v>265</v>
      </c>
      <c r="B25" s="50" t="s">
        <v>266</v>
      </c>
      <c r="C25" s="58"/>
      <c r="D25" s="58"/>
      <c r="E25" s="58"/>
      <c r="F25" s="58"/>
      <c r="G25" s="58"/>
      <c r="H25" s="58"/>
      <c r="I25" s="58"/>
      <c r="J25" s="58"/>
      <c r="K25" s="58"/>
      <c r="L25" s="58"/>
      <c r="M25" s="58"/>
      <c r="N25" s="58"/>
    </row>
    <row r="26" spans="2:14" ht="15.75" customHeight="1">
      <c r="B26" s="1" t="s">
        <v>267</v>
      </c>
      <c r="C26" s="58"/>
      <c r="D26" s="58"/>
      <c r="E26" s="58"/>
      <c r="F26" s="58"/>
      <c r="G26" s="58"/>
      <c r="H26" s="58"/>
      <c r="I26" s="58"/>
      <c r="J26" s="58"/>
      <c r="K26" s="58"/>
      <c r="L26" s="58"/>
      <c r="M26" s="58"/>
      <c r="N26" s="58"/>
    </row>
    <row r="27" spans="2:14" ht="15.75" customHeight="1">
      <c r="B27" s="58"/>
      <c r="C27" s="58"/>
      <c r="D27" s="58"/>
      <c r="E27" s="58"/>
      <c r="F27" s="58"/>
      <c r="G27" s="58"/>
      <c r="H27" s="58"/>
      <c r="I27" s="58"/>
      <c r="J27" s="58"/>
      <c r="K27" s="58"/>
      <c r="L27" s="58"/>
      <c r="M27" s="58"/>
      <c r="N27" s="58"/>
    </row>
    <row r="28" spans="2:14" ht="15.75" customHeight="1">
      <c r="B28" s="58"/>
      <c r="C28" s="58"/>
      <c r="D28" s="58"/>
      <c r="E28" s="58"/>
      <c r="F28" s="58"/>
      <c r="G28" s="58"/>
      <c r="H28" s="58"/>
      <c r="I28" s="58"/>
      <c r="J28" s="58"/>
      <c r="K28" s="58"/>
      <c r="L28" s="58"/>
      <c r="M28" s="58"/>
      <c r="N28" s="58"/>
    </row>
    <row r="29" spans="1:3" ht="15.75" customHeight="1">
      <c r="A29" s="15" t="s">
        <v>268</v>
      </c>
      <c r="B29" s="50" t="s">
        <v>269</v>
      </c>
      <c r="C29" s="50"/>
    </row>
    <row r="30" spans="2:7" ht="15.75" customHeight="1">
      <c r="B30" s="60" t="s">
        <v>270</v>
      </c>
      <c r="C30" s="60"/>
      <c r="D30" s="60"/>
      <c r="E30" s="60"/>
      <c r="F30" s="60"/>
      <c r="G30" s="60"/>
    </row>
    <row r="33" spans="1:3" ht="15.75" customHeight="1">
      <c r="A33" s="15" t="s">
        <v>271</v>
      </c>
      <c r="B33" s="50" t="s">
        <v>272</v>
      </c>
      <c r="C33" s="50"/>
    </row>
    <row r="34" spans="2:14" ht="15.75" customHeight="1">
      <c r="B34" s="95" t="s">
        <v>273</v>
      </c>
      <c r="C34" s="95"/>
      <c r="D34" s="95"/>
      <c r="E34" s="95"/>
      <c r="F34" s="95"/>
      <c r="G34" s="95"/>
      <c r="H34" s="95"/>
      <c r="I34" s="95"/>
      <c r="J34" s="95"/>
      <c r="K34" s="95"/>
      <c r="L34" s="95"/>
      <c r="M34" s="95"/>
      <c r="N34" s="95"/>
    </row>
    <row r="35" spans="2:14" ht="15.75" customHeight="1">
      <c r="B35" s="95"/>
      <c r="C35" s="95"/>
      <c r="D35" s="95"/>
      <c r="E35" s="95"/>
      <c r="F35" s="95"/>
      <c r="G35" s="95"/>
      <c r="H35" s="95"/>
      <c r="I35" s="95"/>
      <c r="J35" s="95"/>
      <c r="K35" s="95"/>
      <c r="L35" s="95"/>
      <c r="M35" s="95"/>
      <c r="N35" s="95"/>
    </row>
    <row r="36" spans="2:14" ht="15.75" customHeight="1">
      <c r="B36" s="61"/>
      <c r="C36" s="61"/>
      <c r="D36" s="61"/>
      <c r="E36" s="61"/>
      <c r="F36" s="61"/>
      <c r="G36" s="61"/>
      <c r="H36" s="61"/>
      <c r="I36" s="61"/>
      <c r="J36" s="61"/>
      <c r="K36" s="61"/>
      <c r="L36" s="61"/>
      <c r="M36" s="61"/>
      <c r="N36" s="61"/>
    </row>
    <row r="37" spans="12:14" ht="15.75" customHeight="1">
      <c r="L37" s="56"/>
      <c r="M37" s="56"/>
      <c r="N37" s="56"/>
    </row>
    <row r="38" spans="12:14" ht="15.75" customHeight="1">
      <c r="L38" s="56"/>
      <c r="M38" s="56"/>
      <c r="N38" s="56"/>
    </row>
    <row r="39" spans="12:14" ht="15.75" customHeight="1">
      <c r="L39" s="56"/>
      <c r="M39" s="56"/>
      <c r="N39" s="56"/>
    </row>
    <row r="40" spans="12:14" ht="15.75" customHeight="1">
      <c r="L40" s="56"/>
      <c r="M40" s="56"/>
      <c r="N40" s="56"/>
    </row>
    <row r="41" spans="12:14" ht="15.75" customHeight="1">
      <c r="L41" s="56"/>
      <c r="M41" s="56"/>
      <c r="N41" s="56"/>
    </row>
    <row r="42" spans="12:14" ht="15.75" customHeight="1">
      <c r="L42" s="56"/>
      <c r="M42" s="56"/>
      <c r="N42" s="56"/>
    </row>
    <row r="43" spans="12:14" ht="15.75" customHeight="1">
      <c r="L43" s="56"/>
      <c r="M43" s="56"/>
      <c r="N43" s="56"/>
    </row>
    <row r="44" spans="12:14" ht="15.75" customHeight="1">
      <c r="L44" s="56"/>
      <c r="M44" s="56"/>
      <c r="N44" s="56"/>
    </row>
    <row r="45" spans="12:14" ht="15.75" customHeight="1">
      <c r="L45" s="56"/>
      <c r="M45" s="56"/>
      <c r="N45" s="56"/>
    </row>
    <row r="46" spans="12:14" ht="15.75" customHeight="1">
      <c r="L46" s="56"/>
      <c r="M46" s="56"/>
      <c r="N46" s="56"/>
    </row>
    <row r="47" spans="12:14" ht="15.75" customHeight="1">
      <c r="L47" s="56"/>
      <c r="M47" s="56"/>
      <c r="N47" s="56"/>
    </row>
    <row r="48" spans="12:14" ht="15.75" customHeight="1">
      <c r="L48" s="56"/>
      <c r="M48" s="56"/>
      <c r="N48" s="56"/>
    </row>
    <row r="49" spans="1:14" ht="15.75" customHeight="1">
      <c r="A49" s="91" t="s">
        <v>274</v>
      </c>
      <c r="B49" s="91"/>
      <c r="C49" s="91"/>
      <c r="N49" s="57"/>
    </row>
    <row r="50" spans="1:14" ht="15.75" customHeight="1">
      <c r="A50" s="92" t="s">
        <v>275</v>
      </c>
      <c r="B50" s="92"/>
      <c r="C50" s="92"/>
      <c r="N50" s="57" t="s">
        <v>276</v>
      </c>
    </row>
    <row r="51" spans="12:14" ht="15.75" customHeight="1">
      <c r="L51" s="56"/>
      <c r="M51" s="56"/>
      <c r="N51" s="56"/>
    </row>
    <row r="52" spans="12:14" ht="15.75" customHeight="1">
      <c r="L52" s="56"/>
      <c r="M52" s="56"/>
      <c r="N52" s="56"/>
    </row>
    <row r="53" spans="1:14" ht="15.75" customHeight="1">
      <c r="A53" s="15" t="s">
        <v>277</v>
      </c>
      <c r="B53" s="59" t="s">
        <v>278</v>
      </c>
      <c r="C53" s="59"/>
      <c r="L53" s="17"/>
      <c r="M53" s="17"/>
      <c r="N53" s="17"/>
    </row>
    <row r="54" spans="2:14" ht="15.75" customHeight="1">
      <c r="B54" s="86" t="s">
        <v>279</v>
      </c>
      <c r="C54" s="86"/>
      <c r="D54" s="86"/>
      <c r="E54" s="86"/>
      <c r="F54" s="86"/>
      <c r="G54" s="86"/>
      <c r="H54" s="86"/>
      <c r="I54" s="86"/>
      <c r="J54" s="86"/>
      <c r="K54" s="86"/>
      <c r="L54" s="86"/>
      <c r="M54" s="86"/>
      <c r="N54" s="86"/>
    </row>
    <row r="55" spans="2:14" ht="15.75" customHeight="1">
      <c r="B55" s="86"/>
      <c r="C55" s="86"/>
      <c r="D55" s="86"/>
      <c r="E55" s="86"/>
      <c r="F55" s="86"/>
      <c r="G55" s="86"/>
      <c r="H55" s="86"/>
      <c r="I55" s="86"/>
      <c r="J55" s="86"/>
      <c r="K55" s="86"/>
      <c r="L55" s="86"/>
      <c r="M55" s="86"/>
      <c r="N55" s="86"/>
    </row>
    <row r="56" spans="2:14" ht="15.75" customHeight="1">
      <c r="B56" s="86"/>
      <c r="C56" s="86"/>
      <c r="D56" s="86"/>
      <c r="E56" s="86"/>
      <c r="F56" s="86"/>
      <c r="G56" s="86"/>
      <c r="H56" s="86"/>
      <c r="I56" s="86"/>
      <c r="J56" s="86"/>
      <c r="K56" s="86"/>
      <c r="L56" s="86"/>
      <c r="M56" s="86"/>
      <c r="N56" s="86"/>
    </row>
    <row r="57" spans="10:14" ht="15.75">
      <c r="J57" s="62"/>
      <c r="L57" s="17"/>
      <c r="M57" s="17"/>
      <c r="N57" s="17"/>
    </row>
    <row r="58" spans="12:14" ht="15.75">
      <c r="L58" s="17"/>
      <c r="M58" s="17"/>
      <c r="N58" s="17"/>
    </row>
    <row r="59" spans="1:3" ht="15.75">
      <c r="A59" s="15" t="s">
        <v>280</v>
      </c>
      <c r="B59" s="50" t="s">
        <v>281</v>
      </c>
      <c r="C59" s="50"/>
    </row>
    <row r="60" spans="2:14" ht="15.75">
      <c r="B60" s="94" t="s">
        <v>282</v>
      </c>
      <c r="C60" s="94"/>
      <c r="D60" s="94"/>
      <c r="E60" s="94"/>
      <c r="F60" s="94"/>
      <c r="G60" s="94"/>
      <c r="H60" s="94"/>
      <c r="I60" s="94"/>
      <c r="J60" s="94"/>
      <c r="K60" s="94"/>
      <c r="L60" s="94"/>
      <c r="M60" s="94"/>
      <c r="N60" s="94"/>
    </row>
    <row r="61" spans="2:14" ht="15.75">
      <c r="B61" s="94"/>
      <c r="C61" s="94"/>
      <c r="D61" s="94"/>
      <c r="E61" s="94"/>
      <c r="F61" s="94"/>
      <c r="G61" s="94"/>
      <c r="H61" s="94"/>
      <c r="I61" s="94"/>
      <c r="J61" s="94"/>
      <c r="K61" s="94"/>
      <c r="L61" s="94"/>
      <c r="M61" s="94"/>
      <c r="N61" s="94"/>
    </row>
    <row r="62" spans="2:14" ht="15.75">
      <c r="B62" s="94"/>
      <c r="C62" s="94"/>
      <c r="D62" s="94"/>
      <c r="E62" s="94"/>
      <c r="F62" s="94"/>
      <c r="G62" s="94"/>
      <c r="H62" s="94"/>
      <c r="I62" s="94"/>
      <c r="J62" s="94"/>
      <c r="K62" s="94"/>
      <c r="L62" s="94"/>
      <c r="M62" s="94"/>
      <c r="N62" s="94"/>
    </row>
    <row r="63" ht="15.75" customHeight="1"/>
    <row r="64" spans="1:3" ht="15.75" customHeight="1">
      <c r="A64" s="15" t="s">
        <v>283</v>
      </c>
      <c r="B64" s="50" t="s">
        <v>284</v>
      </c>
      <c r="C64" s="50"/>
    </row>
    <row r="65" ht="12.75" customHeight="1" hidden="1">
      <c r="B65" s="15" t="s">
        <v>285</v>
      </c>
    </row>
    <row r="66" spans="2:14" ht="15.75" customHeight="1">
      <c r="B66" s="94" t="s">
        <v>286</v>
      </c>
      <c r="C66" s="94"/>
      <c r="D66" s="94"/>
      <c r="E66" s="94"/>
      <c r="F66" s="94"/>
      <c r="G66" s="94"/>
      <c r="H66" s="94"/>
      <c r="I66" s="94"/>
      <c r="J66" s="94"/>
      <c r="K66" s="94"/>
      <c r="L66" s="94"/>
      <c r="M66" s="94"/>
      <c r="N66" s="94"/>
    </row>
    <row r="67" spans="2:14" ht="15.75" customHeight="1">
      <c r="B67" s="94"/>
      <c r="C67" s="94"/>
      <c r="D67" s="94"/>
      <c r="E67" s="94"/>
      <c r="F67" s="94"/>
      <c r="G67" s="94"/>
      <c r="H67" s="94"/>
      <c r="I67" s="94"/>
      <c r="J67" s="94"/>
      <c r="K67" s="94"/>
      <c r="L67" s="94"/>
      <c r="M67" s="94"/>
      <c r="N67" s="94"/>
    </row>
    <row r="68" spans="2:14" ht="15.75" customHeight="1">
      <c r="B68" s="58"/>
      <c r="C68" s="58"/>
      <c r="D68" s="58"/>
      <c r="E68" s="58"/>
      <c r="F68" s="58"/>
      <c r="G68" s="58"/>
      <c r="H68" s="58"/>
      <c r="I68" s="58"/>
      <c r="J68" s="58"/>
      <c r="K68" s="58"/>
      <c r="L68" s="58"/>
      <c r="M68" s="58"/>
      <c r="N68" s="58"/>
    </row>
    <row r="69" spans="1:3" ht="15.75" customHeight="1">
      <c r="A69" s="15" t="s">
        <v>287</v>
      </c>
      <c r="B69" s="50" t="s">
        <v>288</v>
      </c>
      <c r="C69" s="50"/>
    </row>
    <row r="70" spans="2:3" ht="15.75" customHeight="1">
      <c r="B70" s="50"/>
      <c r="C70" s="50"/>
    </row>
    <row r="71" spans="2:14" ht="15.75" customHeight="1">
      <c r="B71" s="7" t="s">
        <v>289</v>
      </c>
      <c r="J71" s="56"/>
      <c r="K71" s="56"/>
      <c r="L71" s="56"/>
      <c r="M71" s="56"/>
      <c r="N71" s="56"/>
    </row>
    <row r="72" spans="2:14" ht="15.75" customHeight="1">
      <c r="B72" s="7"/>
      <c r="J72" s="56"/>
      <c r="K72" s="56"/>
      <c r="L72" s="56" t="s">
        <v>290</v>
      </c>
      <c r="M72" s="56"/>
      <c r="N72" s="56"/>
    </row>
    <row r="73" spans="2:14" ht="15.75" customHeight="1">
      <c r="B73" s="7"/>
      <c r="J73" s="56"/>
      <c r="K73" s="56"/>
      <c r="L73" s="56" t="s">
        <v>291</v>
      </c>
      <c r="M73" s="56"/>
      <c r="N73" s="56"/>
    </row>
    <row r="74" spans="3:14" ht="15.75" customHeight="1">
      <c r="C74" s="7"/>
      <c r="D74" s="7"/>
      <c r="E74" s="7"/>
      <c r="F74" s="7"/>
      <c r="G74" s="7"/>
      <c r="H74" s="56"/>
      <c r="I74" s="56"/>
      <c r="J74" s="56"/>
      <c r="K74" s="56"/>
      <c r="L74" s="56" t="s">
        <v>292</v>
      </c>
      <c r="M74" s="56"/>
      <c r="N74" s="56"/>
    </row>
    <row r="75" spans="2:14" ht="15.75" customHeight="1">
      <c r="B75" s="94" t="s">
        <v>293</v>
      </c>
      <c r="C75" s="94"/>
      <c r="D75" s="94"/>
      <c r="E75" s="94"/>
      <c r="F75" s="94"/>
      <c r="G75" s="58"/>
      <c r="H75" s="63" t="s">
        <v>294</v>
      </c>
      <c r="I75" s="63"/>
      <c r="J75" s="63" t="s">
        <v>295</v>
      </c>
      <c r="K75" s="63"/>
      <c r="L75" s="63" t="s">
        <v>296</v>
      </c>
      <c r="M75" s="63"/>
      <c r="N75" s="63" t="s">
        <v>297</v>
      </c>
    </row>
    <row r="76" spans="2:14" ht="15.75" customHeight="1">
      <c r="B76" s="94"/>
      <c r="C76" s="94"/>
      <c r="D76" s="94"/>
      <c r="E76" s="94"/>
      <c r="F76" s="94"/>
      <c r="G76" s="58"/>
      <c r="H76" s="56" t="s">
        <v>298</v>
      </c>
      <c r="I76" s="56"/>
      <c r="J76" s="56" t="s">
        <v>299</v>
      </c>
      <c r="K76" s="56"/>
      <c r="L76" s="56" t="s">
        <v>300</v>
      </c>
      <c r="M76" s="56"/>
      <c r="N76" s="56" t="s">
        <v>301</v>
      </c>
    </row>
    <row r="77" spans="2:14" ht="15.75" customHeight="1">
      <c r="B77" s="7"/>
      <c r="H77" s="56"/>
      <c r="I77" s="56"/>
      <c r="J77" s="56"/>
      <c r="K77" s="56"/>
      <c r="L77" s="56"/>
      <c r="M77" s="56"/>
      <c r="N77" s="56"/>
    </row>
    <row r="78" spans="2:10" ht="15.75" customHeight="1">
      <c r="B78" s="54" t="s">
        <v>302</v>
      </c>
      <c r="C78" s="54"/>
      <c r="D78" s="54"/>
      <c r="E78" s="54"/>
      <c r="F78" s="54"/>
      <c r="G78" s="54"/>
      <c r="J78" s="64"/>
    </row>
    <row r="79" spans="2:14" ht="15.75" customHeight="1">
      <c r="B79" s="54"/>
      <c r="C79" s="54" t="s">
        <v>303</v>
      </c>
      <c r="D79" s="54"/>
      <c r="E79" s="54"/>
      <c r="F79" s="54"/>
      <c r="G79" s="54"/>
      <c r="H79" s="17">
        <f>H157-12214</f>
        <v>13368</v>
      </c>
      <c r="I79" s="17"/>
      <c r="J79" s="17">
        <f>J157-1126</f>
        <v>1310</v>
      </c>
      <c r="K79" s="17"/>
      <c r="L79" s="17">
        <v>0</v>
      </c>
      <c r="M79" s="17"/>
      <c r="N79" s="17">
        <f>SUM(H79:L79)</f>
        <v>14678</v>
      </c>
    </row>
    <row r="80" spans="2:14" ht="15.75" customHeight="1">
      <c r="B80" s="54"/>
      <c r="C80" s="54" t="s">
        <v>304</v>
      </c>
      <c r="D80" s="54"/>
      <c r="E80" s="54"/>
      <c r="F80" s="54"/>
      <c r="G80" s="54"/>
      <c r="H80" s="30">
        <f>H158-6920</f>
        <v>8220</v>
      </c>
      <c r="I80" s="17"/>
      <c r="J80" s="30">
        <v>0</v>
      </c>
      <c r="K80" s="17"/>
      <c r="L80" s="30">
        <v>0</v>
      </c>
      <c r="M80" s="17"/>
      <c r="N80" s="30">
        <f>SUM(H80:L80)</f>
        <v>8220</v>
      </c>
    </row>
    <row r="81" spans="2:14" ht="15.75" customHeight="1">
      <c r="B81" s="54"/>
      <c r="C81" s="54"/>
      <c r="D81" s="54"/>
      <c r="E81" s="54"/>
      <c r="F81" s="54"/>
      <c r="G81" s="54"/>
      <c r="H81" s="17">
        <f>SUM(H79:H80)</f>
        <v>21588</v>
      </c>
      <c r="I81" s="17"/>
      <c r="J81" s="17">
        <f>SUM(J79:J80)</f>
        <v>1310</v>
      </c>
      <c r="K81" s="17"/>
      <c r="L81" s="17">
        <f>SUM(L79:L80)</f>
        <v>0</v>
      </c>
      <c r="M81" s="17"/>
      <c r="N81" s="17">
        <f>SUM(N79:N80)</f>
        <v>22898</v>
      </c>
    </row>
    <row r="82" spans="2:14" ht="15.75" customHeight="1">
      <c r="B82" s="54"/>
      <c r="C82" s="54" t="s">
        <v>305</v>
      </c>
      <c r="D82" s="54"/>
      <c r="E82" s="54"/>
      <c r="F82" s="54"/>
      <c r="G82" s="54"/>
      <c r="H82" s="17">
        <f>-H80</f>
        <v>-8220</v>
      </c>
      <c r="I82" s="17"/>
      <c r="J82" s="17">
        <v>0</v>
      </c>
      <c r="K82" s="17"/>
      <c r="L82" s="17">
        <v>0</v>
      </c>
      <c r="M82" s="17"/>
      <c r="N82" s="30">
        <f>-N80</f>
        <v>-8220</v>
      </c>
    </row>
    <row r="83" spans="2:14" ht="15.75" customHeight="1">
      <c r="B83" s="54"/>
      <c r="C83" s="54"/>
      <c r="D83" s="54"/>
      <c r="E83" s="54"/>
      <c r="F83" s="54"/>
      <c r="G83" s="54"/>
      <c r="H83" s="65">
        <f>SUM(H81:H82)</f>
        <v>13368</v>
      </c>
      <c r="I83" s="17"/>
      <c r="J83" s="65">
        <f>SUM(J81:J82)</f>
        <v>1310</v>
      </c>
      <c r="K83" s="17"/>
      <c r="L83" s="65">
        <f>SUM(L81:L82)</f>
        <v>0</v>
      </c>
      <c r="M83" s="17"/>
      <c r="N83" s="17">
        <f>SUM(N81:N82)</f>
        <v>14678</v>
      </c>
    </row>
    <row r="84" spans="2:14" ht="15.75" customHeight="1">
      <c r="B84" s="54"/>
      <c r="C84" s="54"/>
      <c r="D84" s="54"/>
      <c r="E84" s="54"/>
      <c r="F84" s="54"/>
      <c r="G84" s="54"/>
      <c r="H84" s="17"/>
      <c r="I84" s="17"/>
      <c r="J84" s="17"/>
      <c r="K84" s="17"/>
      <c r="L84" s="17"/>
      <c r="M84" s="17"/>
      <c r="N84" s="17"/>
    </row>
    <row r="85" spans="2:14" ht="15.75" customHeight="1">
      <c r="B85" s="54" t="s">
        <v>306</v>
      </c>
      <c r="C85" s="54"/>
      <c r="D85" s="54"/>
      <c r="E85" s="54"/>
      <c r="F85" s="54"/>
      <c r="G85" s="54"/>
      <c r="H85" s="17"/>
      <c r="I85" s="17"/>
      <c r="J85" s="17"/>
      <c r="K85" s="17"/>
      <c r="L85" s="17"/>
      <c r="M85" s="17"/>
      <c r="N85" s="30">
        <v>-9976</v>
      </c>
    </row>
    <row r="86" spans="2:14" ht="15.75" customHeight="1">
      <c r="B86" s="1"/>
      <c r="C86" s="15" t="s">
        <v>307</v>
      </c>
      <c r="H86" s="17"/>
      <c r="I86" s="17"/>
      <c r="J86" s="17"/>
      <c r="K86" s="17"/>
      <c r="L86" s="17"/>
      <c r="M86" s="17"/>
      <c r="N86" s="17">
        <f>SUM(N83:N85)</f>
        <v>4702</v>
      </c>
    </row>
    <row r="87" spans="2:14" ht="15.75" customHeight="1">
      <c r="B87" s="1"/>
      <c r="H87" s="17"/>
      <c r="I87" s="17"/>
      <c r="J87" s="17"/>
      <c r="K87" s="17"/>
      <c r="L87" s="17"/>
      <c r="M87" s="17"/>
      <c r="N87" s="17"/>
    </row>
    <row r="88" spans="2:14" ht="15.75" customHeight="1">
      <c r="B88" s="15" t="s">
        <v>308</v>
      </c>
      <c r="H88" s="17"/>
      <c r="I88" s="17"/>
      <c r="J88" s="17"/>
      <c r="K88" s="17"/>
      <c r="L88" s="17"/>
      <c r="M88" s="17"/>
      <c r="N88" s="17">
        <v>453</v>
      </c>
    </row>
    <row r="89" spans="2:14" ht="15.75" customHeight="1">
      <c r="B89" s="15" t="s">
        <v>309</v>
      </c>
      <c r="H89" s="17"/>
      <c r="I89" s="17"/>
      <c r="J89" s="17"/>
      <c r="K89" s="17"/>
      <c r="L89" s="17"/>
      <c r="M89" s="17"/>
      <c r="N89" s="30">
        <f>-1957-10</f>
        <v>-1967</v>
      </c>
    </row>
    <row r="90" spans="8:14" ht="15.75" customHeight="1">
      <c r="H90" s="17"/>
      <c r="I90" s="17"/>
      <c r="J90" s="17"/>
      <c r="K90" s="17"/>
      <c r="L90" s="17"/>
      <c r="M90" s="17"/>
      <c r="N90" s="17"/>
    </row>
    <row r="91" spans="2:14" ht="15.75" customHeight="1">
      <c r="B91" s="15" t="s">
        <v>310</v>
      </c>
      <c r="H91" s="17">
        <f>N91-J91-L91</f>
        <v>3253</v>
      </c>
      <c r="I91" s="17"/>
      <c r="J91" s="17">
        <f>J169--14</f>
        <v>-79</v>
      </c>
      <c r="K91" s="17"/>
      <c r="L91" s="17">
        <f>L169--18</f>
        <v>14</v>
      </c>
      <c r="M91" s="17"/>
      <c r="N91" s="33">
        <f>N86+N88+N89</f>
        <v>3188</v>
      </c>
    </row>
    <row r="92" spans="8:14" ht="15.75" customHeight="1">
      <c r="H92" s="17"/>
      <c r="I92" s="17"/>
      <c r="J92" s="17"/>
      <c r="K92" s="17"/>
      <c r="L92" s="17"/>
      <c r="M92" s="17"/>
      <c r="N92" s="33"/>
    </row>
    <row r="93" spans="2:14" ht="15.75" customHeight="1">
      <c r="B93" s="15" t="s">
        <v>311</v>
      </c>
      <c r="H93" s="30">
        <f>H171--16</f>
        <v>-11</v>
      </c>
      <c r="I93" s="17"/>
      <c r="J93" s="30">
        <f>J171-0</f>
        <v>0</v>
      </c>
      <c r="K93" s="17"/>
      <c r="L93" s="30">
        <v>0</v>
      </c>
      <c r="M93" s="17"/>
      <c r="N93" s="30">
        <v>-11</v>
      </c>
    </row>
    <row r="94" spans="8:14" ht="15.75" customHeight="1">
      <c r="H94" s="17"/>
      <c r="I94" s="17"/>
      <c r="J94" s="17"/>
      <c r="K94" s="17"/>
      <c r="L94" s="17"/>
      <c r="M94" s="17"/>
      <c r="N94" s="17"/>
    </row>
    <row r="95" spans="2:14" ht="15.75" customHeight="1">
      <c r="B95" s="15" t="s">
        <v>312</v>
      </c>
      <c r="H95" s="17">
        <f>H91+H93</f>
        <v>3242</v>
      </c>
      <c r="I95" s="17"/>
      <c r="J95" s="17">
        <f>SUM(J91:J93)</f>
        <v>-79</v>
      </c>
      <c r="K95" s="17"/>
      <c r="L95" s="17">
        <f>SUM(L91:L93)</f>
        <v>14</v>
      </c>
      <c r="M95" s="17"/>
      <c r="N95" s="17">
        <f>SUM(N91:N93)</f>
        <v>3177</v>
      </c>
    </row>
    <row r="96" spans="2:14" ht="15.75" customHeight="1">
      <c r="B96" s="15" t="s">
        <v>313</v>
      </c>
      <c r="H96" s="30">
        <f>H174--482</f>
        <v>-525</v>
      </c>
      <c r="I96" s="17"/>
      <c r="J96" s="30">
        <f>J174-3</f>
        <v>19</v>
      </c>
      <c r="K96" s="17"/>
      <c r="L96" s="30">
        <v>0</v>
      </c>
      <c r="M96" s="17"/>
      <c r="N96" s="30">
        <v>-506</v>
      </c>
    </row>
    <row r="97" spans="8:14" ht="15.75" customHeight="1">
      <c r="H97" s="17"/>
      <c r="I97" s="17"/>
      <c r="J97" s="17"/>
      <c r="K97" s="17"/>
      <c r="L97" s="17"/>
      <c r="M97" s="17"/>
      <c r="N97" s="17"/>
    </row>
    <row r="98" spans="1:14" ht="15.75" customHeight="1">
      <c r="A98" s="91" t="s">
        <v>314</v>
      </c>
      <c r="B98" s="91"/>
      <c r="C98" s="91"/>
      <c r="H98" s="64"/>
      <c r="J98" s="64"/>
      <c r="L98" s="64"/>
      <c r="N98" s="64"/>
    </row>
    <row r="99" spans="1:14" ht="15.75" customHeight="1">
      <c r="A99" s="92" t="s">
        <v>315</v>
      </c>
      <c r="B99" s="92"/>
      <c r="C99" s="92"/>
      <c r="H99" s="64"/>
      <c r="J99" s="64"/>
      <c r="L99" s="64"/>
      <c r="N99" s="57" t="s">
        <v>316</v>
      </c>
    </row>
    <row r="100" spans="1:14" ht="15.75" customHeight="1">
      <c r="A100" s="56"/>
      <c r="B100" s="56"/>
      <c r="C100" s="56"/>
      <c r="H100" s="64"/>
      <c r="J100" s="64"/>
      <c r="L100" s="64"/>
      <c r="N100" s="64"/>
    </row>
    <row r="101" spans="1:14" ht="15.75" customHeight="1">
      <c r="A101" s="56"/>
      <c r="B101" s="56"/>
      <c r="C101" s="56"/>
      <c r="H101" s="64"/>
      <c r="J101" s="64"/>
      <c r="L101" s="64"/>
      <c r="N101" s="64"/>
    </row>
    <row r="102" spans="8:14" ht="15.75" customHeight="1">
      <c r="H102" s="64"/>
      <c r="J102" s="64"/>
      <c r="L102" s="56" t="s">
        <v>317</v>
      </c>
      <c r="N102" s="64"/>
    </row>
    <row r="103" spans="8:14" ht="15.75" customHeight="1">
      <c r="H103" s="64"/>
      <c r="J103" s="64"/>
      <c r="L103" s="56" t="s">
        <v>318</v>
      </c>
      <c r="N103" s="64"/>
    </row>
    <row r="104" spans="8:14" ht="15.75" customHeight="1">
      <c r="H104" s="56"/>
      <c r="I104" s="56"/>
      <c r="J104" s="56"/>
      <c r="K104" s="56"/>
      <c r="L104" s="56" t="s">
        <v>319</v>
      </c>
      <c r="M104" s="56"/>
      <c r="N104" s="56"/>
    </row>
    <row r="105" spans="2:14" ht="15.75" customHeight="1">
      <c r="B105" s="94" t="s">
        <v>320</v>
      </c>
      <c r="C105" s="94"/>
      <c r="D105" s="94"/>
      <c r="E105" s="94"/>
      <c r="F105" s="94"/>
      <c r="H105" s="63" t="s">
        <v>321</v>
      </c>
      <c r="I105" s="63"/>
      <c r="J105" s="63" t="s">
        <v>322</v>
      </c>
      <c r="K105" s="63"/>
      <c r="L105" s="63" t="s">
        <v>323</v>
      </c>
      <c r="M105" s="63"/>
      <c r="N105" s="63" t="s">
        <v>324</v>
      </c>
    </row>
    <row r="106" spans="2:14" ht="15.75" customHeight="1">
      <c r="B106" s="94"/>
      <c r="C106" s="94"/>
      <c r="D106" s="94"/>
      <c r="E106" s="94"/>
      <c r="F106" s="94"/>
      <c r="H106" s="56" t="s">
        <v>325</v>
      </c>
      <c r="I106" s="56"/>
      <c r="J106" s="56" t="s">
        <v>326</v>
      </c>
      <c r="K106" s="56"/>
      <c r="L106" s="56" t="s">
        <v>327</v>
      </c>
      <c r="M106" s="56"/>
      <c r="N106" s="56" t="s">
        <v>328</v>
      </c>
    </row>
    <row r="107" ht="15.75" customHeight="1"/>
    <row r="108" ht="15.75" customHeight="1"/>
    <row r="109" spans="2:14" ht="15.75" customHeight="1">
      <c r="B109" s="15" t="s">
        <v>329</v>
      </c>
      <c r="H109" s="64">
        <f>SUM(H95:H96)</f>
        <v>2717</v>
      </c>
      <c r="J109" s="64">
        <f>SUM(J95:J96)</f>
        <v>-60</v>
      </c>
      <c r="L109" s="64">
        <f>SUM(L95:L96)</f>
        <v>14</v>
      </c>
      <c r="N109" s="64">
        <f>SUM(N95:N96)</f>
        <v>2671</v>
      </c>
    </row>
    <row r="110" spans="2:14" ht="15.75" customHeight="1">
      <c r="B110" s="15" t="s">
        <v>330</v>
      </c>
      <c r="H110" s="64"/>
      <c r="J110" s="64"/>
      <c r="L110" s="64"/>
      <c r="N110" s="64"/>
    </row>
    <row r="111" spans="2:14" ht="15.75" customHeight="1">
      <c r="B111" s="15" t="s">
        <v>331</v>
      </c>
      <c r="H111" s="17">
        <f>H189--40</f>
        <v>-46</v>
      </c>
      <c r="I111" s="17"/>
      <c r="J111" s="17">
        <f>J189-1</f>
        <v>4</v>
      </c>
      <c r="K111" s="17"/>
      <c r="L111" s="17">
        <v>0</v>
      </c>
      <c r="M111" s="17"/>
      <c r="N111" s="17">
        <v>-42</v>
      </c>
    </row>
    <row r="112" spans="8:14" ht="15.75" customHeight="1">
      <c r="H112" s="66"/>
      <c r="J112" s="66"/>
      <c r="L112" s="66"/>
      <c r="N112" s="66"/>
    </row>
    <row r="113" spans="2:14" ht="15.75" customHeight="1">
      <c r="B113" s="15" t="s">
        <v>332</v>
      </c>
      <c r="H113" s="67">
        <f>SUM(H109:H111)</f>
        <v>2671</v>
      </c>
      <c r="J113" s="67">
        <f>SUM(J109:J111)</f>
        <v>-56</v>
      </c>
      <c r="L113" s="67">
        <f>SUM(L109:L111)</f>
        <v>14</v>
      </c>
      <c r="N113" s="67">
        <f>SUM(N109:N111)</f>
        <v>2629</v>
      </c>
    </row>
    <row r="114" ht="15.75" customHeight="1"/>
    <row r="115" spans="2:14" ht="15.75" customHeight="1">
      <c r="B115" s="55" t="s">
        <v>333</v>
      </c>
      <c r="L115" s="64"/>
      <c r="N115" s="64"/>
    </row>
    <row r="116" spans="2:14" ht="15.75" customHeight="1">
      <c r="B116" s="15" t="s">
        <v>334</v>
      </c>
      <c r="H116" s="17">
        <v>99761</v>
      </c>
      <c r="I116" s="17"/>
      <c r="J116" s="17">
        <v>1712</v>
      </c>
      <c r="K116" s="17"/>
      <c r="L116" s="17">
        <v>977</v>
      </c>
      <c r="M116" s="17"/>
      <c r="N116" s="17">
        <f>SUM(H116:L116)</f>
        <v>102450</v>
      </c>
    </row>
    <row r="117" spans="2:14" ht="15.75" customHeight="1">
      <c r="B117" s="15" t="s">
        <v>335</v>
      </c>
      <c r="H117" s="17">
        <v>7734</v>
      </c>
      <c r="I117" s="17"/>
      <c r="J117" s="17">
        <v>140</v>
      </c>
      <c r="K117" s="17"/>
      <c r="L117" s="17">
        <v>1</v>
      </c>
      <c r="M117" s="17"/>
      <c r="N117" s="17">
        <f>SUM(H117:L117)</f>
        <v>7875</v>
      </c>
    </row>
    <row r="118" spans="2:14" ht="15.75" customHeight="1">
      <c r="B118" s="15" t="s">
        <v>336</v>
      </c>
      <c r="H118" s="17">
        <f>N118-L118-J118</f>
        <v>1461</v>
      </c>
      <c r="I118" s="17"/>
      <c r="J118" s="17">
        <v>2</v>
      </c>
      <c r="K118" s="17"/>
      <c r="L118" s="17">
        <v>0</v>
      </c>
      <c r="M118" s="17"/>
      <c r="N118" s="17">
        <f>N196-1644</f>
        <v>1463</v>
      </c>
    </row>
    <row r="119" spans="2:14" ht="15.75" customHeight="1">
      <c r="B119" s="15" t="s">
        <v>337</v>
      </c>
      <c r="H119" s="17"/>
      <c r="I119" s="17"/>
      <c r="J119" s="17"/>
      <c r="K119" s="17"/>
      <c r="L119" s="17"/>
      <c r="M119" s="17"/>
      <c r="N119" s="17"/>
    </row>
    <row r="120" spans="2:14" ht="15.75" customHeight="1">
      <c r="B120" s="15" t="s">
        <v>338</v>
      </c>
      <c r="H120" s="36">
        <f>N120-L120-J120</f>
        <v>1144</v>
      </c>
      <c r="I120" s="17"/>
      <c r="J120" s="36">
        <v>1</v>
      </c>
      <c r="K120" s="17"/>
      <c r="L120" s="36">
        <v>0</v>
      </c>
      <c r="M120" s="17"/>
      <c r="N120" s="36">
        <f>N198-1115</f>
        <v>1145</v>
      </c>
    </row>
    <row r="121" spans="8:14" ht="15.75" customHeight="1">
      <c r="H121" s="17"/>
      <c r="I121" s="17"/>
      <c r="J121" s="17"/>
      <c r="K121" s="17"/>
      <c r="L121" s="17"/>
      <c r="M121" s="17"/>
      <c r="N121" s="17"/>
    </row>
    <row r="122" spans="2:14" ht="15.75" customHeight="1">
      <c r="B122" s="15" t="s">
        <v>339</v>
      </c>
      <c r="H122" s="17"/>
      <c r="I122" s="17"/>
      <c r="J122" s="17"/>
      <c r="K122" s="17"/>
      <c r="L122" s="17"/>
      <c r="M122" s="17"/>
      <c r="N122" s="17"/>
    </row>
    <row r="123" spans="8:14" ht="15.75" customHeight="1">
      <c r="H123" s="17"/>
      <c r="I123" s="17"/>
      <c r="J123" s="17"/>
      <c r="K123" s="17"/>
      <c r="L123" s="17"/>
      <c r="M123" s="17"/>
      <c r="N123" s="17"/>
    </row>
    <row r="124" spans="8:14" ht="15.75" customHeight="1">
      <c r="H124" s="17"/>
      <c r="I124" s="17"/>
      <c r="J124" s="17"/>
      <c r="K124" s="17"/>
      <c r="L124" s="17"/>
      <c r="M124" s="17"/>
      <c r="N124" s="17"/>
    </row>
    <row r="125" spans="8:14" ht="15.75" customHeight="1">
      <c r="H125" s="17"/>
      <c r="I125" s="17"/>
      <c r="J125" s="17"/>
      <c r="K125" s="17"/>
      <c r="L125" s="17"/>
      <c r="M125" s="17"/>
      <c r="N125" s="17"/>
    </row>
    <row r="126" spans="8:14" ht="15.75" customHeight="1">
      <c r="H126" s="17"/>
      <c r="I126" s="17"/>
      <c r="J126" s="17"/>
      <c r="K126" s="17"/>
      <c r="L126" s="17"/>
      <c r="M126" s="17"/>
      <c r="N126" s="17"/>
    </row>
    <row r="127" spans="8:14" ht="15.75" customHeight="1">
      <c r="H127" s="17"/>
      <c r="I127" s="17"/>
      <c r="J127" s="17"/>
      <c r="K127" s="17"/>
      <c r="L127" s="17"/>
      <c r="M127" s="17"/>
      <c r="N127" s="17"/>
    </row>
    <row r="128" spans="8:14" ht="15.75" customHeight="1">
      <c r="H128" s="17"/>
      <c r="I128" s="17"/>
      <c r="J128" s="17"/>
      <c r="K128" s="17"/>
      <c r="L128" s="17"/>
      <c r="M128" s="17"/>
      <c r="N128" s="17"/>
    </row>
    <row r="129" spans="8:14" ht="15.75" customHeight="1">
      <c r="H129" s="17"/>
      <c r="I129" s="17"/>
      <c r="J129" s="17"/>
      <c r="K129" s="17"/>
      <c r="L129" s="17"/>
      <c r="M129" s="17"/>
      <c r="N129" s="17"/>
    </row>
    <row r="130" spans="8:14" ht="15.75" customHeight="1">
      <c r="H130" s="17"/>
      <c r="I130" s="17"/>
      <c r="J130" s="17"/>
      <c r="K130" s="17"/>
      <c r="L130" s="17"/>
      <c r="M130" s="17"/>
      <c r="N130" s="17"/>
    </row>
    <row r="131" spans="8:14" ht="15.75" customHeight="1">
      <c r="H131" s="17"/>
      <c r="I131" s="17"/>
      <c r="J131" s="17"/>
      <c r="K131" s="17"/>
      <c r="L131" s="17"/>
      <c r="M131" s="17"/>
      <c r="N131" s="17"/>
    </row>
    <row r="132" spans="8:14" ht="15.75" customHeight="1">
      <c r="H132" s="17"/>
      <c r="I132" s="17"/>
      <c r="J132" s="17"/>
      <c r="K132" s="17"/>
      <c r="L132" s="17"/>
      <c r="M132" s="17"/>
      <c r="N132" s="17"/>
    </row>
    <row r="133" spans="8:14" ht="15.75" customHeight="1">
      <c r="H133" s="17"/>
      <c r="I133" s="17"/>
      <c r="J133" s="17"/>
      <c r="K133" s="17"/>
      <c r="L133" s="17"/>
      <c r="M133" s="17"/>
      <c r="N133" s="17"/>
    </row>
    <row r="134" spans="8:14" ht="15.75" customHeight="1">
      <c r="H134" s="17"/>
      <c r="I134" s="17"/>
      <c r="J134" s="17"/>
      <c r="K134" s="17"/>
      <c r="L134" s="17"/>
      <c r="M134" s="17"/>
      <c r="N134" s="17"/>
    </row>
    <row r="135" spans="8:14" ht="15.75" customHeight="1">
      <c r="H135" s="17"/>
      <c r="I135" s="17"/>
      <c r="J135" s="17"/>
      <c r="K135" s="17"/>
      <c r="L135" s="17"/>
      <c r="M135" s="17"/>
      <c r="N135" s="17"/>
    </row>
    <row r="136" spans="8:14" ht="15.75" customHeight="1">
      <c r="H136" s="17"/>
      <c r="I136" s="17"/>
      <c r="J136" s="17"/>
      <c r="K136" s="17"/>
      <c r="L136" s="17"/>
      <c r="M136" s="17"/>
      <c r="N136" s="17"/>
    </row>
    <row r="137" spans="8:14" ht="15.75" customHeight="1">
      <c r="H137" s="17"/>
      <c r="I137" s="17"/>
      <c r="J137" s="17"/>
      <c r="K137" s="17"/>
      <c r="L137" s="17"/>
      <c r="M137" s="17"/>
      <c r="N137" s="17"/>
    </row>
    <row r="138" spans="8:14" ht="15.75" customHeight="1">
      <c r="H138" s="17"/>
      <c r="I138" s="17"/>
      <c r="J138" s="17"/>
      <c r="K138" s="17"/>
      <c r="L138" s="17"/>
      <c r="M138" s="17"/>
      <c r="N138" s="17"/>
    </row>
    <row r="139" spans="8:14" ht="15.75" customHeight="1">
      <c r="H139" s="17"/>
      <c r="I139" s="17"/>
      <c r="J139" s="17"/>
      <c r="K139" s="17"/>
      <c r="L139" s="17"/>
      <c r="M139" s="17"/>
      <c r="N139" s="17"/>
    </row>
    <row r="140" spans="8:14" ht="15.75" customHeight="1">
      <c r="H140" s="17"/>
      <c r="I140" s="17"/>
      <c r="J140" s="17"/>
      <c r="K140" s="17"/>
      <c r="L140" s="17"/>
      <c r="M140" s="17"/>
      <c r="N140" s="17"/>
    </row>
    <row r="141" spans="8:14" ht="15.75" customHeight="1">
      <c r="H141" s="17"/>
      <c r="I141" s="17"/>
      <c r="J141" s="17"/>
      <c r="K141" s="17"/>
      <c r="L141" s="17"/>
      <c r="M141" s="17"/>
      <c r="N141" s="17"/>
    </row>
    <row r="142" spans="8:14" ht="15.75" customHeight="1">
      <c r="H142" s="17"/>
      <c r="I142" s="17"/>
      <c r="J142" s="17"/>
      <c r="K142" s="17"/>
      <c r="L142" s="17"/>
      <c r="M142" s="17"/>
      <c r="N142" s="17"/>
    </row>
    <row r="143" spans="8:14" ht="15.75" customHeight="1">
      <c r="H143" s="17"/>
      <c r="I143" s="17"/>
      <c r="J143" s="17"/>
      <c r="K143" s="17"/>
      <c r="L143" s="17"/>
      <c r="M143" s="17"/>
      <c r="N143" s="17"/>
    </row>
    <row r="144" spans="8:14" ht="15.75" customHeight="1">
      <c r="H144" s="17"/>
      <c r="I144" s="17"/>
      <c r="J144" s="17"/>
      <c r="K144" s="17"/>
      <c r="L144" s="17"/>
      <c r="M144" s="17"/>
      <c r="N144" s="17"/>
    </row>
    <row r="145" spans="8:14" ht="15.75" customHeight="1">
      <c r="H145" s="17"/>
      <c r="I145" s="17"/>
      <c r="J145" s="17"/>
      <c r="K145" s="17"/>
      <c r="L145" s="17"/>
      <c r="M145" s="17"/>
      <c r="N145" s="17"/>
    </row>
    <row r="146" spans="1:14" ht="15.75" customHeight="1">
      <c r="A146" s="91" t="s">
        <v>340</v>
      </c>
      <c r="B146" s="91"/>
      <c r="C146" s="91"/>
      <c r="H146" s="64"/>
      <c r="J146" s="64"/>
      <c r="L146" s="64"/>
      <c r="N146" s="64"/>
    </row>
    <row r="147" spans="1:14" ht="15.75" customHeight="1">
      <c r="A147" s="92" t="s">
        <v>341</v>
      </c>
      <c r="B147" s="92"/>
      <c r="C147" s="92"/>
      <c r="H147" s="64"/>
      <c r="J147" s="64"/>
      <c r="L147" s="64"/>
      <c r="N147" s="57" t="s">
        <v>342</v>
      </c>
    </row>
    <row r="148" spans="8:14" ht="15.75" customHeight="1">
      <c r="H148" s="17"/>
      <c r="I148" s="17"/>
      <c r="J148" s="17"/>
      <c r="K148" s="17"/>
      <c r="L148" s="17"/>
      <c r="M148" s="17"/>
      <c r="N148" s="17"/>
    </row>
    <row r="149" spans="8:14" ht="15.75" customHeight="1">
      <c r="H149" s="17"/>
      <c r="I149" s="17"/>
      <c r="J149" s="17"/>
      <c r="K149" s="17"/>
      <c r="L149" s="17"/>
      <c r="M149" s="17"/>
      <c r="N149" s="17"/>
    </row>
    <row r="150" spans="2:14" ht="15.75" customHeight="1">
      <c r="B150" s="7"/>
      <c r="J150" s="56"/>
      <c r="K150" s="56"/>
      <c r="L150" s="56" t="s">
        <v>343</v>
      </c>
      <c r="M150" s="56"/>
      <c r="N150" s="56"/>
    </row>
    <row r="151" spans="2:14" ht="15.75" customHeight="1">
      <c r="B151" s="7"/>
      <c r="J151" s="56"/>
      <c r="K151" s="56"/>
      <c r="L151" s="56" t="s">
        <v>344</v>
      </c>
      <c r="M151" s="56"/>
      <c r="N151" s="56"/>
    </row>
    <row r="152" spans="3:14" ht="15.75" customHeight="1">
      <c r="C152" s="7"/>
      <c r="D152" s="7"/>
      <c r="E152" s="7"/>
      <c r="F152" s="7"/>
      <c r="G152" s="7"/>
      <c r="H152" s="56"/>
      <c r="I152" s="56"/>
      <c r="J152" s="56"/>
      <c r="K152" s="56"/>
      <c r="L152" s="56" t="s">
        <v>345</v>
      </c>
      <c r="M152" s="56"/>
      <c r="N152" s="56"/>
    </row>
    <row r="153" spans="2:14" ht="15.75" customHeight="1">
      <c r="B153" s="94" t="s">
        <v>346</v>
      </c>
      <c r="C153" s="94"/>
      <c r="D153" s="94"/>
      <c r="E153" s="94"/>
      <c r="F153" s="94"/>
      <c r="G153" s="58"/>
      <c r="H153" s="63" t="s">
        <v>347</v>
      </c>
      <c r="I153" s="63"/>
      <c r="J153" s="63" t="s">
        <v>348</v>
      </c>
      <c r="K153" s="63"/>
      <c r="L153" s="63" t="s">
        <v>349</v>
      </c>
      <c r="M153" s="63"/>
      <c r="N153" s="63" t="s">
        <v>350</v>
      </c>
    </row>
    <row r="154" spans="2:14" ht="15.75" customHeight="1">
      <c r="B154" s="94"/>
      <c r="C154" s="94"/>
      <c r="D154" s="94"/>
      <c r="E154" s="94"/>
      <c r="F154" s="94"/>
      <c r="G154" s="58"/>
      <c r="H154" s="56" t="s">
        <v>351</v>
      </c>
      <c r="I154" s="56"/>
      <c r="J154" s="56" t="s">
        <v>352</v>
      </c>
      <c r="K154" s="56"/>
      <c r="L154" s="56" t="s">
        <v>353</v>
      </c>
      <c r="M154" s="56"/>
      <c r="N154" s="56" t="s">
        <v>354</v>
      </c>
    </row>
    <row r="155" spans="2:14" ht="15.75" customHeight="1">
      <c r="B155" s="7"/>
      <c r="H155" s="56"/>
      <c r="I155" s="56"/>
      <c r="J155" s="56"/>
      <c r="K155" s="56"/>
      <c r="L155" s="56"/>
      <c r="M155" s="56"/>
      <c r="N155" s="56"/>
    </row>
    <row r="156" spans="2:10" ht="15.75" customHeight="1">
      <c r="B156" s="54" t="s">
        <v>355</v>
      </c>
      <c r="C156" s="54"/>
      <c r="D156" s="54"/>
      <c r="E156" s="54"/>
      <c r="F156" s="54"/>
      <c r="G156" s="54"/>
      <c r="J156" s="64"/>
    </row>
    <row r="157" spans="2:14" ht="15.75" customHeight="1">
      <c r="B157" s="54"/>
      <c r="C157" s="54" t="s">
        <v>356</v>
      </c>
      <c r="D157" s="54"/>
      <c r="E157" s="54"/>
      <c r="F157" s="54"/>
      <c r="G157" s="54"/>
      <c r="H157" s="17">
        <v>25582</v>
      </c>
      <c r="I157" s="17"/>
      <c r="J157" s="17">
        <v>2436</v>
      </c>
      <c r="K157" s="17"/>
      <c r="L157" s="17">
        <v>0</v>
      </c>
      <c r="M157" s="17"/>
      <c r="N157" s="17">
        <f>SUM(H157:L157)</f>
        <v>28018</v>
      </c>
    </row>
    <row r="158" spans="2:14" ht="15.75" customHeight="1">
      <c r="B158" s="54"/>
      <c r="C158" s="54" t="s">
        <v>357</v>
      </c>
      <c r="D158" s="54"/>
      <c r="E158" s="54"/>
      <c r="F158" s="54"/>
      <c r="G158" s="54"/>
      <c r="H158" s="30">
        <v>15140</v>
      </c>
      <c r="I158" s="17"/>
      <c r="J158" s="30">
        <v>0</v>
      </c>
      <c r="K158" s="17"/>
      <c r="L158" s="30">
        <v>0</v>
      </c>
      <c r="M158" s="17"/>
      <c r="N158" s="30">
        <f>SUM(H158:L158)</f>
        <v>15140</v>
      </c>
    </row>
    <row r="159" spans="2:14" ht="15.75" customHeight="1">
      <c r="B159" s="54"/>
      <c r="C159" s="54"/>
      <c r="D159" s="54"/>
      <c r="E159" s="54"/>
      <c r="F159" s="54"/>
      <c r="G159" s="54"/>
      <c r="H159" s="17">
        <f>SUM(H157:H158)</f>
        <v>40722</v>
      </c>
      <c r="I159" s="17"/>
      <c r="J159" s="17">
        <f>SUM(J157:J158)</f>
        <v>2436</v>
      </c>
      <c r="K159" s="17"/>
      <c r="L159" s="17">
        <f>SUM(L157:L158)</f>
        <v>0</v>
      </c>
      <c r="M159" s="17"/>
      <c r="N159" s="17">
        <f>SUM(N157:N158)</f>
        <v>43158</v>
      </c>
    </row>
    <row r="160" spans="2:14" ht="15.75" customHeight="1">
      <c r="B160" s="54"/>
      <c r="C160" s="54" t="s">
        <v>358</v>
      </c>
      <c r="D160" s="54"/>
      <c r="E160" s="54"/>
      <c r="F160" s="54"/>
      <c r="G160" s="54"/>
      <c r="H160" s="17">
        <f>-H158</f>
        <v>-15140</v>
      </c>
      <c r="I160" s="17"/>
      <c r="J160" s="17">
        <v>0</v>
      </c>
      <c r="K160" s="17"/>
      <c r="L160" s="17">
        <v>0</v>
      </c>
      <c r="M160" s="17"/>
      <c r="N160" s="30">
        <f>-N158</f>
        <v>-15140</v>
      </c>
    </row>
    <row r="161" spans="2:14" ht="15.75" customHeight="1">
      <c r="B161" s="54"/>
      <c r="C161" s="54"/>
      <c r="D161" s="54"/>
      <c r="E161" s="54"/>
      <c r="F161" s="54"/>
      <c r="G161" s="54"/>
      <c r="H161" s="65">
        <f>SUM(H159:H160)</f>
        <v>25582</v>
      </c>
      <c r="I161" s="17"/>
      <c r="J161" s="65">
        <f>SUM(J159:J160)</f>
        <v>2436</v>
      </c>
      <c r="K161" s="17"/>
      <c r="L161" s="65">
        <f>SUM(L159:L160)</f>
        <v>0</v>
      </c>
      <c r="M161" s="17"/>
      <c r="N161" s="17">
        <f>SUM(N159:N160)</f>
        <v>28018</v>
      </c>
    </row>
    <row r="162" spans="2:14" ht="15.75">
      <c r="B162" s="54"/>
      <c r="C162" s="54"/>
      <c r="D162" s="54"/>
      <c r="E162" s="54"/>
      <c r="F162" s="54"/>
      <c r="G162" s="54"/>
      <c r="H162" s="17"/>
      <c r="I162" s="17"/>
      <c r="J162" s="17"/>
      <c r="K162" s="17"/>
      <c r="L162" s="17"/>
      <c r="M162" s="17"/>
      <c r="N162" s="17"/>
    </row>
    <row r="163" spans="2:14" ht="15.75" customHeight="1">
      <c r="B163" s="54" t="s">
        <v>359</v>
      </c>
      <c r="C163" s="54"/>
      <c r="D163" s="54"/>
      <c r="E163" s="54"/>
      <c r="F163" s="54"/>
      <c r="G163" s="54"/>
      <c r="H163" s="17"/>
      <c r="I163" s="17"/>
      <c r="J163" s="17"/>
      <c r="K163" s="17"/>
      <c r="L163" s="17"/>
      <c r="M163" s="17"/>
      <c r="N163" s="30">
        <v>-19667</v>
      </c>
    </row>
    <row r="164" spans="2:14" ht="15.75" customHeight="1">
      <c r="B164" s="1"/>
      <c r="C164" s="15" t="s">
        <v>360</v>
      </c>
      <c r="H164" s="17"/>
      <c r="I164" s="17"/>
      <c r="J164" s="17"/>
      <c r="K164" s="17"/>
      <c r="L164" s="17"/>
      <c r="M164" s="17"/>
      <c r="N164" s="17">
        <f>SUM(N161:N163)</f>
        <v>8351</v>
      </c>
    </row>
    <row r="165" spans="2:14" ht="15.75" customHeight="1">
      <c r="B165" s="1"/>
      <c r="H165" s="17"/>
      <c r="I165" s="17"/>
      <c r="J165" s="17"/>
      <c r="K165" s="17"/>
      <c r="L165" s="17"/>
      <c r="M165" s="17"/>
      <c r="N165" s="17"/>
    </row>
    <row r="166" spans="2:14" ht="15.75" customHeight="1">
      <c r="B166" s="15" t="s">
        <v>361</v>
      </c>
      <c r="H166" s="17"/>
      <c r="I166" s="17"/>
      <c r="J166" s="17"/>
      <c r="K166" s="17"/>
      <c r="L166" s="17"/>
      <c r="M166" s="17"/>
      <c r="N166" s="17">
        <v>797</v>
      </c>
    </row>
    <row r="167" spans="2:14" ht="15.75" customHeight="1">
      <c r="B167" s="15" t="s">
        <v>362</v>
      </c>
      <c r="H167" s="17"/>
      <c r="I167" s="17"/>
      <c r="J167" s="17"/>
      <c r="K167" s="17"/>
      <c r="L167" s="17"/>
      <c r="M167" s="17"/>
      <c r="N167" s="30">
        <f>-3940-22</f>
        <v>-3962</v>
      </c>
    </row>
    <row r="168" spans="8:14" ht="15.75" customHeight="1">
      <c r="H168" s="17"/>
      <c r="I168" s="17"/>
      <c r="J168" s="17"/>
      <c r="K168" s="17"/>
      <c r="L168" s="17"/>
      <c r="M168" s="17"/>
      <c r="N168" s="17"/>
    </row>
    <row r="169" spans="2:14" ht="15.75" customHeight="1">
      <c r="B169" s="15" t="s">
        <v>363</v>
      </c>
      <c r="H169" s="17">
        <f>N169-J169-L169</f>
        <v>5283</v>
      </c>
      <c r="I169" s="17"/>
      <c r="J169" s="17">
        <v>-93</v>
      </c>
      <c r="K169" s="17"/>
      <c r="L169" s="17">
        <f>-38+34</f>
        <v>-4</v>
      </c>
      <c r="M169" s="17"/>
      <c r="N169" s="33">
        <f>N164+N166+N167</f>
        <v>5186</v>
      </c>
    </row>
    <row r="170" spans="8:14" ht="15.75" customHeight="1">
      <c r="H170" s="17"/>
      <c r="I170" s="17"/>
      <c r="J170" s="17"/>
      <c r="K170" s="17"/>
      <c r="L170" s="17"/>
      <c r="M170" s="17"/>
      <c r="N170" s="33"/>
    </row>
    <row r="171" spans="2:14" ht="15.75" customHeight="1">
      <c r="B171" s="15" t="s">
        <v>364</v>
      </c>
      <c r="H171" s="30">
        <v>-27</v>
      </c>
      <c r="I171" s="17"/>
      <c r="J171" s="30">
        <v>0</v>
      </c>
      <c r="K171" s="17"/>
      <c r="L171" s="30">
        <v>0</v>
      </c>
      <c r="M171" s="17"/>
      <c r="N171" s="30">
        <v>-27</v>
      </c>
    </row>
    <row r="172" spans="8:14" ht="15.75" customHeight="1">
      <c r="H172" s="17"/>
      <c r="I172" s="17"/>
      <c r="J172" s="17"/>
      <c r="K172" s="17"/>
      <c r="L172" s="17"/>
      <c r="M172" s="17"/>
      <c r="N172" s="17"/>
    </row>
    <row r="173" spans="2:14" ht="15.75" customHeight="1">
      <c r="B173" s="15" t="s">
        <v>365</v>
      </c>
      <c r="H173" s="17">
        <f>H169+H171</f>
        <v>5256</v>
      </c>
      <c r="I173" s="17"/>
      <c r="J173" s="17">
        <f>SUM(J169:J171)</f>
        <v>-93</v>
      </c>
      <c r="K173" s="17"/>
      <c r="L173" s="17">
        <f>SUM(L169:L171)</f>
        <v>-4</v>
      </c>
      <c r="M173" s="17"/>
      <c r="N173" s="17">
        <f>SUM(N169:N171)</f>
        <v>5159</v>
      </c>
    </row>
    <row r="174" spans="2:14" ht="15.75" customHeight="1">
      <c r="B174" s="15" t="s">
        <v>366</v>
      </c>
      <c r="H174" s="30">
        <f>N174-L174-J174</f>
        <v>-1007</v>
      </c>
      <c r="I174" s="17"/>
      <c r="J174" s="30">
        <v>22</v>
      </c>
      <c r="K174" s="17"/>
      <c r="L174" s="30">
        <v>0</v>
      </c>
      <c r="M174" s="17"/>
      <c r="N174" s="30">
        <v>-985</v>
      </c>
    </row>
    <row r="175" spans="8:14" ht="15.75" customHeight="1">
      <c r="H175" s="17"/>
      <c r="I175" s="17"/>
      <c r="J175" s="17"/>
      <c r="K175" s="17"/>
      <c r="L175" s="17"/>
      <c r="M175" s="17"/>
      <c r="N175" s="17"/>
    </row>
    <row r="176" spans="8:14" ht="12.75" customHeight="1" hidden="1">
      <c r="H176" s="17"/>
      <c r="I176" s="17"/>
      <c r="J176" s="17"/>
      <c r="K176" s="17"/>
      <c r="L176" s="17"/>
      <c r="M176" s="17"/>
      <c r="N176" s="17"/>
    </row>
    <row r="177" ht="12.75" customHeight="1" hidden="1"/>
    <row r="178" ht="12.75" customHeight="1" hidden="1"/>
    <row r="179" spans="8:14" ht="12.75" customHeight="1" hidden="1">
      <c r="H179" s="17"/>
      <c r="I179" s="17"/>
      <c r="J179" s="17"/>
      <c r="K179" s="17"/>
      <c r="L179" s="17"/>
      <c r="M179" s="17"/>
      <c r="N179" s="17"/>
    </row>
    <row r="180" spans="8:14" ht="12.75" customHeight="1" hidden="1">
      <c r="H180" s="17"/>
      <c r="I180" s="17"/>
      <c r="J180" s="17"/>
      <c r="K180" s="17"/>
      <c r="L180" s="17"/>
      <c r="M180" s="17"/>
      <c r="N180" s="17"/>
    </row>
    <row r="181" spans="2:14" ht="12.75" customHeight="1" hidden="1">
      <c r="B181" s="7"/>
      <c r="J181" s="56"/>
      <c r="K181" s="56"/>
      <c r="L181" s="56" t="s">
        <v>367</v>
      </c>
      <c r="M181" s="56"/>
      <c r="N181" s="56"/>
    </row>
    <row r="182" spans="2:14" ht="12.75" customHeight="1" hidden="1">
      <c r="B182" s="7"/>
      <c r="J182" s="56"/>
      <c r="K182" s="56"/>
      <c r="L182" s="56" t="s">
        <v>368</v>
      </c>
      <c r="M182" s="56"/>
      <c r="N182" s="56"/>
    </row>
    <row r="183" spans="3:14" ht="12.75" customHeight="1" hidden="1">
      <c r="C183" s="7"/>
      <c r="D183" s="7"/>
      <c r="E183" s="7"/>
      <c r="F183" s="7"/>
      <c r="G183" s="7"/>
      <c r="H183" s="56"/>
      <c r="I183" s="56"/>
      <c r="J183" s="56"/>
      <c r="K183" s="56"/>
      <c r="L183" s="56" t="s">
        <v>369</v>
      </c>
      <c r="M183" s="56"/>
      <c r="N183" s="56"/>
    </row>
    <row r="184" spans="2:14" ht="12.75" customHeight="1" hidden="1">
      <c r="B184" s="94" t="s">
        <v>370</v>
      </c>
      <c r="C184" s="94"/>
      <c r="D184" s="94"/>
      <c r="E184" s="94"/>
      <c r="F184" s="94"/>
      <c r="G184" s="58"/>
      <c r="H184" s="63" t="s">
        <v>371</v>
      </c>
      <c r="I184" s="63"/>
      <c r="J184" s="63" t="s">
        <v>372</v>
      </c>
      <c r="K184" s="63"/>
      <c r="L184" s="63" t="s">
        <v>373</v>
      </c>
      <c r="M184" s="63"/>
      <c r="N184" s="63" t="s">
        <v>374</v>
      </c>
    </row>
    <row r="185" spans="2:14" ht="12.75" customHeight="1" hidden="1">
      <c r="B185" s="94"/>
      <c r="C185" s="94"/>
      <c r="D185" s="94"/>
      <c r="E185" s="94"/>
      <c r="F185" s="94"/>
      <c r="G185" s="58"/>
      <c r="H185" s="56" t="s">
        <v>375</v>
      </c>
      <c r="I185" s="56"/>
      <c r="J185" s="56" t="s">
        <v>376</v>
      </c>
      <c r="K185" s="56"/>
      <c r="L185" s="56" t="s">
        <v>377</v>
      </c>
      <c r="M185" s="56"/>
      <c r="N185" s="56" t="s">
        <v>378</v>
      </c>
    </row>
    <row r="186" spans="2:14" ht="12.75" customHeight="1" hidden="1">
      <c r="B186" s="58"/>
      <c r="C186" s="58"/>
      <c r="D186" s="58"/>
      <c r="E186" s="58"/>
      <c r="F186" s="58"/>
      <c r="G186" s="58"/>
      <c r="H186" s="56"/>
      <c r="I186" s="56"/>
      <c r="J186" s="56"/>
      <c r="K186" s="56"/>
      <c r="L186" s="56"/>
      <c r="M186" s="56"/>
      <c r="N186" s="56"/>
    </row>
    <row r="187" spans="2:14" ht="15.75" customHeight="1">
      <c r="B187" s="15" t="s">
        <v>379</v>
      </c>
      <c r="H187" s="64">
        <f>SUM(H173:H174)</f>
        <v>4249</v>
      </c>
      <c r="J187" s="64">
        <f>SUM(J173:J174)</f>
        <v>-71</v>
      </c>
      <c r="L187" s="64">
        <f>SUM(L173:L174)</f>
        <v>-4</v>
      </c>
      <c r="N187" s="64">
        <f>SUM(N173:N174)</f>
        <v>4174</v>
      </c>
    </row>
    <row r="188" spans="2:14" ht="15.75" customHeight="1">
      <c r="B188" s="15" t="s">
        <v>380</v>
      </c>
      <c r="H188" s="64"/>
      <c r="J188" s="64"/>
      <c r="L188" s="64"/>
      <c r="N188" s="64"/>
    </row>
    <row r="189" spans="2:14" ht="15.75" customHeight="1">
      <c r="B189" s="15" t="s">
        <v>381</v>
      </c>
      <c r="H189" s="17">
        <v>-86</v>
      </c>
      <c r="I189" s="17"/>
      <c r="J189" s="17">
        <v>5</v>
      </c>
      <c r="K189" s="17"/>
      <c r="L189" s="17">
        <v>0</v>
      </c>
      <c r="M189" s="17"/>
      <c r="N189" s="17">
        <f>SUM(H189:L189)</f>
        <v>-81</v>
      </c>
    </row>
    <row r="190" spans="8:14" ht="15.75" customHeight="1">
      <c r="H190" s="66"/>
      <c r="J190" s="66"/>
      <c r="L190" s="66"/>
      <c r="N190" s="66"/>
    </row>
    <row r="191" spans="2:14" ht="15.75" customHeight="1">
      <c r="B191" s="15" t="s">
        <v>382</v>
      </c>
      <c r="H191" s="67">
        <f>SUM(H187:H189)</f>
        <v>4163</v>
      </c>
      <c r="J191" s="67">
        <f>SUM(J187:J189)</f>
        <v>-66</v>
      </c>
      <c r="L191" s="67">
        <f>SUM(L187:L189)</f>
        <v>-4</v>
      </c>
      <c r="N191" s="67">
        <f>SUM(N187:N189)</f>
        <v>4093</v>
      </c>
    </row>
    <row r="192" spans="8:14" ht="15.75" customHeight="1">
      <c r="H192" s="17"/>
      <c r="I192" s="17"/>
      <c r="J192" s="17"/>
      <c r="K192" s="17"/>
      <c r="L192" s="17"/>
      <c r="M192" s="17"/>
      <c r="N192" s="17"/>
    </row>
    <row r="193" spans="2:14" ht="15.75" customHeight="1">
      <c r="B193" s="55" t="s">
        <v>383</v>
      </c>
      <c r="L193" s="64"/>
      <c r="N193" s="64"/>
    </row>
    <row r="194" spans="2:14" ht="15.75" customHeight="1">
      <c r="B194" s="15" t="s">
        <v>384</v>
      </c>
      <c r="H194" s="17">
        <f>N194-L194-J194</f>
        <v>99761</v>
      </c>
      <c r="I194" s="17"/>
      <c r="J194" s="17">
        <v>1712</v>
      </c>
      <c r="K194" s="17"/>
      <c r="L194" s="17">
        <v>977</v>
      </c>
      <c r="M194" s="17"/>
      <c r="N194" s="17">
        <f>GBS!F24+GBS!F34-GBS!F22-GBS!F30</f>
        <v>102450</v>
      </c>
    </row>
    <row r="195" spans="2:14" ht="15.75" customHeight="1">
      <c r="B195" s="15" t="s">
        <v>385</v>
      </c>
      <c r="H195" s="17">
        <f>N195-L195-J195</f>
        <v>7734</v>
      </c>
      <c r="I195" s="17"/>
      <c r="J195" s="17">
        <v>140</v>
      </c>
      <c r="K195" s="17"/>
      <c r="L195" s="17">
        <v>1</v>
      </c>
      <c r="M195" s="17"/>
      <c r="N195" s="17">
        <f>GBS!F43</f>
        <v>7875</v>
      </c>
    </row>
    <row r="196" spans="2:14" ht="15.75" customHeight="1">
      <c r="B196" s="15" t="s">
        <v>386</v>
      </c>
      <c r="H196" s="17">
        <f>N196-L196-J196</f>
        <v>3105</v>
      </c>
      <c r="I196" s="17"/>
      <c r="J196" s="17">
        <v>2</v>
      </c>
      <c r="K196" s="17"/>
      <c r="L196" s="17">
        <v>0</v>
      </c>
      <c r="M196" s="17"/>
      <c r="N196" s="17">
        <f>1140+1967</f>
        <v>3107</v>
      </c>
    </row>
    <row r="197" spans="2:14" ht="15.75" customHeight="1">
      <c r="B197" s="15" t="s">
        <v>387</v>
      </c>
      <c r="H197" s="17"/>
      <c r="I197" s="17"/>
      <c r="J197" s="17"/>
      <c r="K197" s="17"/>
      <c r="L197" s="17"/>
      <c r="M197" s="17"/>
      <c r="N197" s="17"/>
    </row>
    <row r="198" spans="2:14" ht="15.75" customHeight="1">
      <c r="B198" s="15" t="s">
        <v>388</v>
      </c>
      <c r="H198" s="36">
        <f>N198-L198-J198</f>
        <v>2258</v>
      </c>
      <c r="I198" s="17"/>
      <c r="J198" s="36">
        <v>2</v>
      </c>
      <c r="K198" s="17"/>
      <c r="L198" s="36">
        <v>0</v>
      </c>
      <c r="M198" s="17"/>
      <c r="N198" s="36">
        <v>2260</v>
      </c>
    </row>
    <row r="199" spans="8:14" ht="15.75" customHeight="1">
      <c r="H199" s="17"/>
      <c r="I199" s="17"/>
      <c r="J199" s="17"/>
      <c r="K199" s="17"/>
      <c r="L199" s="17"/>
      <c r="M199" s="17"/>
      <c r="N199" s="17"/>
    </row>
    <row r="200" spans="2:14" ht="15.75" customHeight="1">
      <c r="B200" s="15" t="s">
        <v>389</v>
      </c>
      <c r="H200" s="17"/>
      <c r="I200" s="17"/>
      <c r="J200" s="17"/>
      <c r="K200" s="17"/>
      <c r="L200" s="17"/>
      <c r="M200" s="17"/>
      <c r="N200" s="17"/>
    </row>
    <row r="201" spans="8:14" ht="15.75" customHeight="1">
      <c r="H201" s="17"/>
      <c r="I201" s="17"/>
      <c r="J201" s="17"/>
      <c r="K201" s="17"/>
      <c r="L201" s="17"/>
      <c r="M201" s="17"/>
      <c r="N201" s="17"/>
    </row>
    <row r="202" spans="8:14" ht="15.75" customHeight="1">
      <c r="H202" s="17"/>
      <c r="I202" s="17"/>
      <c r="J202" s="17"/>
      <c r="K202" s="17"/>
      <c r="L202" s="17"/>
      <c r="M202" s="17"/>
      <c r="N202" s="17"/>
    </row>
    <row r="203" spans="8:14" ht="15.75" customHeight="1">
      <c r="H203" s="17"/>
      <c r="I203" s="17"/>
      <c r="J203" s="17"/>
      <c r="K203" s="17"/>
      <c r="L203" s="17"/>
      <c r="M203" s="17"/>
      <c r="N203" s="17"/>
    </row>
    <row r="204" spans="8:14" ht="15.75" customHeight="1">
      <c r="H204" s="17"/>
      <c r="I204" s="17"/>
      <c r="J204" s="17"/>
      <c r="K204" s="17"/>
      <c r="L204" s="17"/>
      <c r="M204" s="17"/>
      <c r="N204" s="17"/>
    </row>
    <row r="205" spans="1:14" ht="15.75" customHeight="1">
      <c r="A205" s="91" t="s">
        <v>390</v>
      </c>
      <c r="B205" s="91"/>
      <c r="C205" s="91"/>
      <c r="H205" s="64"/>
      <c r="J205" s="64"/>
      <c r="L205" s="64"/>
      <c r="N205" s="64"/>
    </row>
    <row r="206" spans="1:14" ht="15.75" customHeight="1">
      <c r="A206" s="92" t="s">
        <v>391</v>
      </c>
      <c r="B206" s="92"/>
      <c r="C206" s="92"/>
      <c r="H206" s="64"/>
      <c r="J206" s="64"/>
      <c r="L206" s="64"/>
      <c r="N206" s="57" t="s">
        <v>392</v>
      </c>
    </row>
    <row r="207" spans="8:14" ht="15.75" customHeight="1">
      <c r="H207" s="17"/>
      <c r="I207" s="17"/>
      <c r="J207" s="17"/>
      <c r="K207" s="17"/>
      <c r="L207" s="17"/>
      <c r="M207" s="17"/>
      <c r="N207" s="17"/>
    </row>
    <row r="208" spans="8:14" ht="15.75" customHeight="1">
      <c r="H208" s="17"/>
      <c r="I208" s="17"/>
      <c r="J208" s="17"/>
      <c r="K208" s="17"/>
      <c r="L208" s="17"/>
      <c r="M208" s="17"/>
      <c r="N208" s="17"/>
    </row>
    <row r="209" spans="1:3" ht="15.75" customHeight="1">
      <c r="A209" s="15" t="s">
        <v>393</v>
      </c>
      <c r="B209" s="50" t="s">
        <v>394</v>
      </c>
      <c r="C209" s="50"/>
    </row>
    <row r="210" spans="2:14" ht="15.75" customHeight="1">
      <c r="B210" s="94" t="s">
        <v>395</v>
      </c>
      <c r="C210" s="94"/>
      <c r="D210" s="94"/>
      <c r="E210" s="94"/>
      <c r="F210" s="94"/>
      <c r="G210" s="94"/>
      <c r="H210" s="94"/>
      <c r="I210" s="94"/>
      <c r="J210" s="94"/>
      <c r="K210" s="94"/>
      <c r="L210" s="94"/>
      <c r="M210" s="94"/>
      <c r="N210" s="94"/>
    </row>
    <row r="211" spans="2:14" ht="15.75" customHeight="1">
      <c r="B211" s="94"/>
      <c r="C211" s="94"/>
      <c r="D211" s="94"/>
      <c r="E211" s="94"/>
      <c r="F211" s="94"/>
      <c r="G211" s="94"/>
      <c r="H211" s="94"/>
      <c r="I211" s="94"/>
      <c r="J211" s="94"/>
      <c r="K211" s="94"/>
      <c r="L211" s="94"/>
      <c r="M211" s="94"/>
      <c r="N211" s="94"/>
    </row>
    <row r="212" spans="2:14" ht="15.75" customHeight="1">
      <c r="B212" s="94"/>
      <c r="C212" s="94"/>
      <c r="D212" s="94"/>
      <c r="E212" s="94"/>
      <c r="F212" s="94"/>
      <c r="G212" s="94"/>
      <c r="H212" s="94"/>
      <c r="I212" s="94"/>
      <c r="J212" s="94"/>
      <c r="K212" s="94"/>
      <c r="L212" s="94"/>
      <c r="M212" s="94"/>
      <c r="N212" s="94"/>
    </row>
    <row r="214" spans="10:14" ht="15.75" customHeight="1">
      <c r="J214" s="91" t="s">
        <v>396</v>
      </c>
      <c r="K214" s="91"/>
      <c r="L214" s="91"/>
      <c r="M214" s="91"/>
      <c r="N214" s="91"/>
    </row>
    <row r="215" spans="10:14" ht="15.75" customHeight="1">
      <c r="J215" s="96" t="s">
        <v>397</v>
      </c>
      <c r="K215" s="96"/>
      <c r="L215" s="96"/>
      <c r="M215" s="96"/>
      <c r="N215" s="96"/>
    </row>
    <row r="216" spans="10:14" ht="15.75" customHeight="1">
      <c r="J216" s="56" t="s">
        <v>398</v>
      </c>
      <c r="K216" s="56"/>
      <c r="L216" s="56" t="s">
        <v>399</v>
      </c>
      <c r="M216" s="56"/>
      <c r="N216" s="56"/>
    </row>
    <row r="217" spans="10:14" ht="15.75" customHeight="1">
      <c r="J217" s="56" t="s">
        <v>400</v>
      </c>
      <c r="K217" s="56"/>
      <c r="L217" s="56" t="s">
        <v>401</v>
      </c>
      <c r="M217" s="6"/>
      <c r="N217" s="56" t="s">
        <v>402</v>
      </c>
    </row>
    <row r="218" spans="10:14" ht="15.75" customHeight="1">
      <c r="J218" s="56" t="s">
        <v>403</v>
      </c>
      <c r="K218" s="56"/>
      <c r="L218" s="56" t="s">
        <v>404</v>
      </c>
      <c r="M218" s="56"/>
      <c r="N218" s="56" t="s">
        <v>405</v>
      </c>
    </row>
    <row r="219" spans="2:14" ht="15.75" customHeight="1">
      <c r="B219" s="7" t="s">
        <v>406</v>
      </c>
      <c r="C219" s="7"/>
      <c r="L219" s="60"/>
      <c r="M219" s="60"/>
      <c r="N219" s="60"/>
    </row>
    <row r="220" spans="2:14" ht="15.75" customHeight="1">
      <c r="B220" s="15" t="s">
        <v>407</v>
      </c>
      <c r="J220" s="17">
        <v>10935</v>
      </c>
      <c r="K220" s="17"/>
      <c r="L220" s="17">
        <v>70580</v>
      </c>
      <c r="M220" s="17"/>
      <c r="N220" s="17">
        <f>SUM(J220:L220)</f>
        <v>81515</v>
      </c>
    </row>
    <row r="221" spans="2:14" ht="15.75" customHeight="1">
      <c r="B221" s="15" t="s">
        <v>408</v>
      </c>
      <c r="J221" s="17">
        <v>0</v>
      </c>
      <c r="K221" s="17"/>
      <c r="L221" s="17">
        <v>1968</v>
      </c>
      <c r="M221" s="17"/>
      <c r="N221" s="17">
        <f>SUM(J221:L221)</f>
        <v>1968</v>
      </c>
    </row>
    <row r="222" spans="2:14" ht="15.75" customHeight="1">
      <c r="B222" s="15" t="s">
        <v>409</v>
      </c>
      <c r="H222" s="64"/>
      <c r="J222" s="17">
        <v>0</v>
      </c>
      <c r="K222" s="17"/>
      <c r="L222" s="17">
        <v>1355</v>
      </c>
      <c r="M222" s="17"/>
      <c r="N222" s="17">
        <f>SUM(J222:L222)</f>
        <v>1355</v>
      </c>
    </row>
    <row r="223" spans="2:14" ht="15.75" customHeight="1">
      <c r="B223" s="15" t="s">
        <v>410</v>
      </c>
      <c r="J223" s="17">
        <v>0</v>
      </c>
      <c r="K223" s="17"/>
      <c r="L223" s="17">
        <v>-88</v>
      </c>
      <c r="M223" s="17"/>
      <c r="N223" s="17">
        <f>SUM(J223:L223)</f>
        <v>-88</v>
      </c>
    </row>
    <row r="224" spans="2:14" ht="15.75" customHeight="1">
      <c r="B224" s="15" t="s">
        <v>411</v>
      </c>
      <c r="J224" s="17">
        <v>0</v>
      </c>
      <c r="K224" s="17"/>
      <c r="L224" s="17">
        <v>-90</v>
      </c>
      <c r="M224" s="17"/>
      <c r="N224" s="17">
        <f>SUM(J224:L224)</f>
        <v>-90</v>
      </c>
    </row>
    <row r="225" spans="2:14" ht="15.75" customHeight="1">
      <c r="B225" s="15" t="s">
        <v>412</v>
      </c>
      <c r="J225" s="65">
        <f>SUM(J220:J224)</f>
        <v>10935</v>
      </c>
      <c r="K225" s="17"/>
      <c r="L225" s="65">
        <f>SUM(L220:L224)</f>
        <v>73725</v>
      </c>
      <c r="M225" s="17"/>
      <c r="N225" s="65">
        <f>SUM(N220:N224)</f>
        <v>84660</v>
      </c>
    </row>
    <row r="226" spans="10:14" ht="15.75" customHeight="1">
      <c r="J226" s="17"/>
      <c r="K226" s="17"/>
      <c r="L226" s="17"/>
      <c r="M226" s="17"/>
      <c r="N226" s="17"/>
    </row>
    <row r="227" spans="2:14" ht="15.75" customHeight="1">
      <c r="B227" s="7" t="s">
        <v>413</v>
      </c>
      <c r="C227" s="7"/>
      <c r="J227" s="17"/>
      <c r="K227" s="17"/>
      <c r="L227" s="17"/>
      <c r="M227" s="17"/>
      <c r="N227" s="17"/>
    </row>
    <row r="228" spans="2:14" ht="15.75" customHeight="1">
      <c r="B228" s="15" t="str">
        <f>B220</f>
        <v>As at 1.2.2005</v>
      </c>
      <c r="J228" s="17">
        <v>3672</v>
      </c>
      <c r="K228" s="17"/>
      <c r="L228" s="17">
        <f>46504-J228</f>
        <v>42832</v>
      </c>
      <c r="M228" s="17"/>
      <c r="N228" s="17">
        <f>SUM(J228:L228)</f>
        <v>46504</v>
      </c>
    </row>
    <row r="229" spans="2:14" ht="15.75" customHeight="1">
      <c r="B229" s="15" t="s">
        <v>414</v>
      </c>
      <c r="J229" s="17">
        <v>60</v>
      </c>
      <c r="K229" s="17"/>
      <c r="L229" s="17">
        <f>2260-J229</f>
        <v>2200</v>
      </c>
      <c r="M229" s="17"/>
      <c r="N229" s="17">
        <f>SUM(J229:L229)</f>
        <v>2260</v>
      </c>
    </row>
    <row r="230" spans="2:14" ht="15.75" customHeight="1">
      <c r="B230" s="15" t="s">
        <v>415</v>
      </c>
      <c r="J230" s="17">
        <v>0</v>
      </c>
      <c r="K230" s="17"/>
      <c r="L230" s="17">
        <f>-59</f>
        <v>-59</v>
      </c>
      <c r="M230" s="17"/>
      <c r="N230" s="17">
        <f>SUM(J230:L230)</f>
        <v>-59</v>
      </c>
    </row>
    <row r="231" spans="2:14" ht="15.75" customHeight="1">
      <c r="B231" s="15" t="s">
        <v>416</v>
      </c>
      <c r="J231" s="17">
        <v>0</v>
      </c>
      <c r="K231" s="17"/>
      <c r="L231" s="17">
        <v>-60</v>
      </c>
      <c r="M231" s="17"/>
      <c r="N231" s="17">
        <f>SUM(J231:L231)</f>
        <v>-60</v>
      </c>
    </row>
    <row r="232" spans="2:14" ht="15.75" customHeight="1">
      <c r="B232" s="15" t="str">
        <f>B225</f>
        <v>As at 31.7.2005</v>
      </c>
      <c r="J232" s="65">
        <f>SUM(J228:J231)</f>
        <v>3732</v>
      </c>
      <c r="K232" s="17"/>
      <c r="L232" s="65">
        <f>SUM(L228:L231)</f>
        <v>44913</v>
      </c>
      <c r="M232" s="17"/>
      <c r="N232" s="65">
        <f>SUM(N228:N231)</f>
        <v>48645</v>
      </c>
    </row>
    <row r="233" spans="10:14" ht="15.75" customHeight="1">
      <c r="J233" s="17"/>
      <c r="K233" s="17"/>
      <c r="L233" s="17"/>
      <c r="M233" s="17"/>
      <c r="N233" s="17"/>
    </row>
    <row r="234" spans="2:14" ht="15.75" customHeight="1">
      <c r="B234" s="15" t="s">
        <v>417</v>
      </c>
      <c r="J234" s="36">
        <f>J225-J232</f>
        <v>7203</v>
      </c>
      <c r="K234" s="17"/>
      <c r="L234" s="36">
        <f>L225-L232</f>
        <v>28812</v>
      </c>
      <c r="M234" s="17"/>
      <c r="N234" s="36">
        <f>N225-N232</f>
        <v>36015</v>
      </c>
    </row>
    <row r="235" spans="10:14" ht="15.75" customHeight="1">
      <c r="J235" s="17"/>
      <c r="K235" s="17"/>
      <c r="L235" s="17"/>
      <c r="M235" s="17"/>
      <c r="N235" s="17"/>
    </row>
    <row r="236" spans="10:14" ht="15.75" customHeight="1">
      <c r="J236" s="17"/>
      <c r="K236" s="17"/>
      <c r="L236" s="17"/>
      <c r="M236" s="17"/>
      <c r="N236" s="17"/>
    </row>
    <row r="237" spans="1:3" ht="15.75" customHeight="1">
      <c r="A237" s="15" t="s">
        <v>418</v>
      </c>
      <c r="B237" s="50" t="s">
        <v>419</v>
      </c>
      <c r="C237" s="50"/>
    </row>
    <row r="238" spans="2:14" ht="15.75" customHeight="1">
      <c r="B238" s="94" t="s">
        <v>420</v>
      </c>
      <c r="C238" s="94"/>
      <c r="D238" s="94"/>
      <c r="E238" s="94"/>
      <c r="F238" s="94"/>
      <c r="G238" s="94"/>
      <c r="H238" s="94"/>
      <c r="I238" s="94"/>
      <c r="J238" s="94"/>
      <c r="K238" s="94"/>
      <c r="L238" s="94"/>
      <c r="M238" s="94"/>
      <c r="N238" s="94"/>
    </row>
    <row r="239" spans="2:14" ht="15.75" customHeight="1">
      <c r="B239" s="94"/>
      <c r="C239" s="94"/>
      <c r="D239" s="94"/>
      <c r="E239" s="94"/>
      <c r="F239" s="94"/>
      <c r="G239" s="94"/>
      <c r="H239" s="94"/>
      <c r="I239" s="94"/>
      <c r="J239" s="94"/>
      <c r="K239" s="94"/>
      <c r="L239" s="94"/>
      <c r="M239" s="94"/>
      <c r="N239" s="94"/>
    </row>
    <row r="240" spans="2:14" ht="15.75" customHeight="1">
      <c r="B240" s="16"/>
      <c r="C240" s="16"/>
      <c r="D240" s="16"/>
      <c r="E240" s="16"/>
      <c r="F240" s="16"/>
      <c r="G240" s="16"/>
      <c r="H240" s="16"/>
      <c r="I240" s="16"/>
      <c r="J240" s="16"/>
      <c r="K240" s="16"/>
      <c r="L240" s="16"/>
      <c r="M240" s="16"/>
      <c r="N240" s="16"/>
    </row>
    <row r="241" spans="1:3" ht="15.75" customHeight="1">
      <c r="A241" s="15" t="s">
        <v>421</v>
      </c>
      <c r="B241" s="50" t="s">
        <v>422</v>
      </c>
      <c r="C241" s="50"/>
    </row>
    <row r="242" spans="2:14" ht="15.75" customHeight="1">
      <c r="B242" s="54" t="s">
        <v>423</v>
      </c>
      <c r="C242" s="58"/>
      <c r="D242" s="58"/>
      <c r="E242" s="58"/>
      <c r="F242" s="58"/>
      <c r="G242" s="58"/>
      <c r="H242" s="58"/>
      <c r="I242" s="58"/>
      <c r="J242" s="58"/>
      <c r="K242" s="58"/>
      <c r="L242" s="58"/>
      <c r="M242" s="58"/>
      <c r="N242" s="58"/>
    </row>
    <row r="243" spans="2:14" ht="15.75" customHeight="1">
      <c r="B243" s="58"/>
      <c r="C243" s="58"/>
      <c r="D243" s="58"/>
      <c r="E243" s="58"/>
      <c r="F243" s="58"/>
      <c r="G243" s="58"/>
      <c r="H243" s="58"/>
      <c r="I243" s="58"/>
      <c r="J243" s="58"/>
      <c r="K243" s="58"/>
      <c r="L243" s="58"/>
      <c r="M243" s="58"/>
      <c r="N243" s="58"/>
    </row>
    <row r="244" spans="2:14" ht="15.75" customHeight="1">
      <c r="B244" s="58"/>
      <c r="C244" s="58"/>
      <c r="D244" s="58"/>
      <c r="E244" s="58"/>
      <c r="F244" s="58"/>
      <c r="G244" s="58"/>
      <c r="H244" s="58"/>
      <c r="I244" s="58"/>
      <c r="J244" s="58"/>
      <c r="K244" s="58"/>
      <c r="L244" s="58"/>
      <c r="M244" s="58"/>
      <c r="N244" s="58"/>
    </row>
    <row r="245" spans="2:14" ht="15.75" customHeight="1">
      <c r="B245" s="58"/>
      <c r="C245" s="58"/>
      <c r="D245" s="58"/>
      <c r="E245" s="58"/>
      <c r="F245" s="58"/>
      <c r="G245" s="58"/>
      <c r="H245" s="58"/>
      <c r="I245" s="58"/>
      <c r="J245" s="58"/>
      <c r="K245" s="58"/>
      <c r="L245" s="58"/>
      <c r="M245" s="58"/>
      <c r="N245" s="58"/>
    </row>
    <row r="246" spans="2:14" ht="15.75" customHeight="1">
      <c r="B246" s="58"/>
      <c r="C246" s="58"/>
      <c r="D246" s="58"/>
      <c r="E246" s="58"/>
      <c r="F246" s="58"/>
      <c r="G246" s="58"/>
      <c r="H246" s="58"/>
      <c r="I246" s="58"/>
      <c r="J246" s="58"/>
      <c r="K246" s="58"/>
      <c r="L246" s="58"/>
      <c r="M246" s="58"/>
      <c r="N246" s="58"/>
    </row>
    <row r="247" spans="2:14" ht="15.75" customHeight="1">
      <c r="B247" s="58"/>
      <c r="C247" s="58"/>
      <c r="D247" s="58"/>
      <c r="E247" s="58"/>
      <c r="F247" s="58"/>
      <c r="G247" s="58"/>
      <c r="H247" s="58"/>
      <c r="I247" s="58"/>
      <c r="J247" s="58"/>
      <c r="K247" s="58"/>
      <c r="L247" s="58"/>
      <c r="M247" s="58"/>
      <c r="N247" s="58"/>
    </row>
    <row r="248" spans="2:14" ht="15.75" customHeight="1">
      <c r="B248" s="58"/>
      <c r="C248" s="58"/>
      <c r="D248" s="58"/>
      <c r="E248" s="58"/>
      <c r="F248" s="58"/>
      <c r="G248" s="58"/>
      <c r="H248" s="58"/>
      <c r="I248" s="58"/>
      <c r="J248" s="58"/>
      <c r="K248" s="58"/>
      <c r="L248" s="58"/>
      <c r="M248" s="58"/>
      <c r="N248" s="58"/>
    </row>
    <row r="249" spans="2:14" ht="15.75" customHeight="1">
      <c r="B249" s="58"/>
      <c r="C249" s="58"/>
      <c r="D249" s="58"/>
      <c r="E249" s="58"/>
      <c r="F249" s="58"/>
      <c r="G249" s="58"/>
      <c r="H249" s="58"/>
      <c r="I249" s="58"/>
      <c r="J249" s="58"/>
      <c r="K249" s="58"/>
      <c r="L249" s="58"/>
      <c r="M249" s="58"/>
      <c r="N249" s="58"/>
    </row>
    <row r="250" spans="2:14" ht="15.75" customHeight="1">
      <c r="B250" s="58"/>
      <c r="C250" s="58"/>
      <c r="D250" s="58"/>
      <c r="E250" s="58"/>
      <c r="F250" s="58"/>
      <c r="G250" s="58"/>
      <c r="H250" s="58"/>
      <c r="I250" s="58"/>
      <c r="J250" s="58"/>
      <c r="K250" s="58"/>
      <c r="L250" s="58"/>
      <c r="M250" s="58"/>
      <c r="N250" s="58"/>
    </row>
    <row r="251" spans="2:14" ht="15.75" customHeight="1">
      <c r="B251" s="58"/>
      <c r="C251" s="58"/>
      <c r="D251" s="58"/>
      <c r="E251" s="58"/>
      <c r="F251" s="58"/>
      <c r="G251" s="58"/>
      <c r="H251" s="58"/>
      <c r="I251" s="58"/>
      <c r="J251" s="58"/>
      <c r="K251" s="58"/>
      <c r="L251" s="58"/>
      <c r="M251" s="58"/>
      <c r="N251" s="58"/>
    </row>
    <row r="252" spans="2:14" ht="15.75" customHeight="1">
      <c r="B252" s="58"/>
      <c r="C252" s="58"/>
      <c r="D252" s="58"/>
      <c r="E252" s="58"/>
      <c r="F252" s="58"/>
      <c r="G252" s="58"/>
      <c r="H252" s="58"/>
      <c r="I252" s="58"/>
      <c r="J252" s="58"/>
      <c r="K252" s="58"/>
      <c r="L252" s="58"/>
      <c r="M252" s="58"/>
      <c r="N252" s="58"/>
    </row>
    <row r="253" spans="1:14" ht="15.75" customHeight="1">
      <c r="A253" s="91" t="s">
        <v>424</v>
      </c>
      <c r="B253" s="91"/>
      <c r="C253" s="91"/>
      <c r="N253" s="17"/>
    </row>
    <row r="254" spans="1:14" ht="15.75" customHeight="1">
      <c r="A254" s="92" t="str">
        <f>A206</f>
        <v>26870 D</v>
      </c>
      <c r="B254" s="92"/>
      <c r="C254" s="92"/>
      <c r="N254" s="57" t="s">
        <v>425</v>
      </c>
    </row>
    <row r="255" spans="2:14" ht="15.75" customHeight="1">
      <c r="B255" s="58"/>
      <c r="C255" s="58"/>
      <c r="D255" s="58"/>
      <c r="E255" s="58"/>
      <c r="F255" s="58"/>
      <c r="G255" s="58"/>
      <c r="H255" s="58"/>
      <c r="I255" s="58"/>
      <c r="J255" s="58"/>
      <c r="K255" s="58"/>
      <c r="L255" s="58"/>
      <c r="M255" s="58"/>
      <c r="N255" s="58"/>
    </row>
    <row r="256" spans="2:14" ht="15.75" customHeight="1">
      <c r="B256" s="58"/>
      <c r="C256" s="58"/>
      <c r="D256" s="58"/>
      <c r="E256" s="58"/>
      <c r="F256" s="58"/>
      <c r="G256" s="58"/>
      <c r="H256" s="58"/>
      <c r="I256" s="58"/>
      <c r="J256" s="58"/>
      <c r="K256" s="58"/>
      <c r="L256" s="58"/>
      <c r="M256" s="58"/>
      <c r="N256" s="58"/>
    </row>
    <row r="257" spans="1:3" ht="15.75" customHeight="1">
      <c r="A257" s="15" t="s">
        <v>426</v>
      </c>
      <c r="B257" s="50" t="s">
        <v>427</v>
      </c>
      <c r="C257" s="50"/>
    </row>
    <row r="258" spans="2:14" ht="15.75" customHeight="1">
      <c r="B258" s="95" t="s">
        <v>428</v>
      </c>
      <c r="C258" s="95"/>
      <c r="D258" s="95"/>
      <c r="E258" s="95"/>
      <c r="F258" s="95"/>
      <c r="G258" s="95"/>
      <c r="H258" s="95"/>
      <c r="I258" s="95"/>
      <c r="J258" s="95"/>
      <c r="K258" s="95"/>
      <c r="L258" s="95"/>
      <c r="M258" s="95"/>
      <c r="N258" s="95"/>
    </row>
    <row r="259" spans="2:14" ht="15.75" customHeight="1">
      <c r="B259" s="95"/>
      <c r="C259" s="95"/>
      <c r="D259" s="95"/>
      <c r="E259" s="95"/>
      <c r="F259" s="95"/>
      <c r="G259" s="95"/>
      <c r="H259" s="95"/>
      <c r="I259" s="95"/>
      <c r="J259" s="95"/>
      <c r="K259" s="95"/>
      <c r="L259" s="95"/>
      <c r="M259" s="95"/>
      <c r="N259" s="95"/>
    </row>
    <row r="260" ht="15.75" customHeight="1">
      <c r="N260" s="56" t="s">
        <v>429</v>
      </c>
    </row>
    <row r="261" spans="2:3" ht="15.75" customHeight="1">
      <c r="B261" s="7" t="s">
        <v>430</v>
      </c>
      <c r="C261" s="7"/>
    </row>
    <row r="262" spans="2:14" ht="15.75" customHeight="1">
      <c r="B262" s="15" t="s">
        <v>431</v>
      </c>
      <c r="N262" s="17"/>
    </row>
    <row r="263" spans="2:14" ht="15.75" customHeight="1">
      <c r="B263" s="60" t="s">
        <v>432</v>
      </c>
      <c r="N263" s="17">
        <v>317500</v>
      </c>
    </row>
    <row r="264" spans="2:14" ht="15.75" customHeight="1">
      <c r="B264" s="60" t="s">
        <v>433</v>
      </c>
      <c r="N264" s="17">
        <v>350000</v>
      </c>
    </row>
    <row r="265" spans="2:14" ht="12.75" customHeight="1" hidden="1">
      <c r="B265" s="60" t="s">
        <v>434</v>
      </c>
      <c r="N265" s="17">
        <v>0</v>
      </c>
    </row>
    <row r="266" spans="2:14" ht="15.75" customHeight="1">
      <c r="B266" s="60"/>
      <c r="N266" s="17"/>
    </row>
    <row r="267" spans="2:14" ht="15.75" customHeight="1">
      <c r="B267" s="15" t="s">
        <v>435</v>
      </c>
      <c r="N267" s="30">
        <v>119548</v>
      </c>
    </row>
    <row r="268" ht="15.75" customHeight="1">
      <c r="N268" s="17"/>
    </row>
    <row r="269" ht="15.75" customHeight="1">
      <c r="N269" s="36">
        <f>SUM(N263:N267)</f>
        <v>787048</v>
      </c>
    </row>
    <row r="270" spans="2:14" ht="15.75" customHeight="1">
      <c r="B270" s="15" t="s">
        <v>436</v>
      </c>
      <c r="N270" s="17"/>
    </row>
    <row r="271" spans="10:14" ht="15.75" customHeight="1">
      <c r="J271" s="17"/>
      <c r="K271" s="17"/>
      <c r="L271" s="17"/>
      <c r="M271" s="17"/>
      <c r="N271" s="17"/>
    </row>
    <row r="272" spans="10:14" ht="18" customHeight="1">
      <c r="J272" s="17"/>
      <c r="K272" s="17"/>
      <c r="L272" s="17"/>
      <c r="M272" s="17"/>
      <c r="N272" s="17"/>
    </row>
    <row r="273" spans="1:3" ht="15.75" customHeight="1">
      <c r="A273" s="15" t="s">
        <v>437</v>
      </c>
      <c r="B273" s="50" t="s">
        <v>438</v>
      </c>
      <c r="C273" s="50"/>
    </row>
    <row r="274" ht="15.75" customHeight="1">
      <c r="N274" s="56" t="s">
        <v>439</v>
      </c>
    </row>
    <row r="275" ht="15.75" customHeight="1">
      <c r="N275" s="56" t="s">
        <v>440</v>
      </c>
    </row>
    <row r="276" ht="15.75" customHeight="1">
      <c r="N276" s="56" t="s">
        <v>441</v>
      </c>
    </row>
    <row r="277" ht="15.75" customHeight="1">
      <c r="N277" s="56" t="s">
        <v>442</v>
      </c>
    </row>
    <row r="278" ht="15.75" customHeight="1">
      <c r="N278" s="6" t="s">
        <v>443</v>
      </c>
    </row>
    <row r="279" spans="2:14" ht="15.75" customHeight="1">
      <c r="B279" s="7" t="s">
        <v>444</v>
      </c>
      <c r="N279" s="56" t="s">
        <v>445</v>
      </c>
    </row>
    <row r="280" ht="15.75" customHeight="1">
      <c r="B280" s="15" t="s">
        <v>446</v>
      </c>
    </row>
    <row r="281" ht="15.75" customHeight="1">
      <c r="B281" s="15" t="s">
        <v>447</v>
      </c>
    </row>
    <row r="282" spans="3:14" ht="15.75" customHeight="1">
      <c r="C282" s="15" t="s">
        <v>448</v>
      </c>
      <c r="N282" s="17">
        <v>12731</v>
      </c>
    </row>
    <row r="283" spans="3:14" ht="15.75" customHeight="1">
      <c r="C283" s="15" t="s">
        <v>449</v>
      </c>
      <c r="N283" s="17">
        <v>560</v>
      </c>
    </row>
    <row r="284" spans="3:14" ht="15.75" customHeight="1">
      <c r="C284" s="15" t="s">
        <v>450</v>
      </c>
      <c r="N284" s="17">
        <v>966</v>
      </c>
    </row>
    <row r="285" spans="3:14" ht="15.75" customHeight="1">
      <c r="C285" s="15" t="s">
        <v>451</v>
      </c>
      <c r="N285" s="30">
        <v>3833</v>
      </c>
    </row>
    <row r="286" ht="15.75" customHeight="1">
      <c r="N286" s="17">
        <f>SUM(N282:N285)</f>
        <v>18090</v>
      </c>
    </row>
    <row r="287" spans="2:14" ht="15.75" customHeight="1">
      <c r="B287" s="15" t="s">
        <v>452</v>
      </c>
      <c r="N287" s="17"/>
    </row>
    <row r="288" spans="3:14" ht="15.75" customHeight="1">
      <c r="C288" s="15" t="s">
        <v>453</v>
      </c>
      <c r="N288" s="30">
        <v>12261</v>
      </c>
    </row>
    <row r="289" ht="15" customHeight="1">
      <c r="N289" s="17"/>
    </row>
    <row r="290" ht="15.75" customHeight="1">
      <c r="N290" s="36">
        <f>N286+N288</f>
        <v>30351</v>
      </c>
    </row>
    <row r="291" ht="15.75" customHeight="1">
      <c r="N291" s="17"/>
    </row>
    <row r="292" ht="15.75" customHeight="1">
      <c r="N292" s="17"/>
    </row>
    <row r="293" ht="15.75" customHeight="1"/>
    <row r="294" ht="15.75" customHeight="1"/>
    <row r="295" spans="1:14" ht="15.75" customHeight="1">
      <c r="A295" s="56"/>
      <c r="B295" s="56"/>
      <c r="C295" s="56"/>
      <c r="N295" s="57"/>
    </row>
    <row r="296" spans="1:14" ht="15.75" customHeight="1">
      <c r="A296" s="56"/>
      <c r="B296" s="56"/>
      <c r="C296" s="56"/>
      <c r="N296" s="57"/>
    </row>
    <row r="297" spans="1:14" ht="15.75" customHeight="1">
      <c r="A297" s="56"/>
      <c r="B297" s="56"/>
      <c r="C297" s="56"/>
      <c r="N297" s="57"/>
    </row>
    <row r="298" spans="1:14" ht="15.75" customHeight="1">
      <c r="A298" s="56"/>
      <c r="B298" s="56"/>
      <c r="C298" s="56"/>
      <c r="N298" s="57"/>
    </row>
    <row r="299" spans="1:14" ht="15.75" customHeight="1">
      <c r="A299" s="56"/>
      <c r="B299" s="56"/>
      <c r="C299" s="56"/>
      <c r="N299" s="57"/>
    </row>
    <row r="300" spans="1:14" ht="15.75" customHeight="1">
      <c r="A300" s="56"/>
      <c r="B300" s="56"/>
      <c r="C300" s="56"/>
      <c r="N300" s="57"/>
    </row>
    <row r="301" spans="1:14" ht="15.75" customHeight="1">
      <c r="A301" s="56"/>
      <c r="B301" s="56"/>
      <c r="C301" s="56"/>
      <c r="N301" s="57"/>
    </row>
    <row r="302" spans="1:14" ht="15.75" customHeight="1">
      <c r="A302" s="91" t="s">
        <v>454</v>
      </c>
      <c r="B302" s="91"/>
      <c r="C302" s="91"/>
      <c r="L302" s="60"/>
      <c r="M302" s="60"/>
      <c r="N302" s="60"/>
    </row>
    <row r="303" spans="1:14" ht="15.75" customHeight="1">
      <c r="A303" s="92" t="str">
        <f>A254</f>
        <v>26870 D</v>
      </c>
      <c r="B303" s="92"/>
      <c r="C303" s="92"/>
      <c r="L303" s="60"/>
      <c r="M303" s="60"/>
      <c r="N303" s="57" t="s">
        <v>455</v>
      </c>
    </row>
    <row r="304" spans="1:14" ht="15.75" customHeight="1">
      <c r="A304" s="56"/>
      <c r="B304" s="56"/>
      <c r="C304" s="56"/>
      <c r="N304" s="57"/>
    </row>
    <row r="305" spans="1:14" ht="15.75" customHeight="1">
      <c r="A305" s="56"/>
      <c r="B305" s="56"/>
      <c r="C305" s="56"/>
      <c r="N305" s="57"/>
    </row>
    <row r="306" spans="1:3" ht="15.75" customHeight="1">
      <c r="A306" s="15" t="s">
        <v>456</v>
      </c>
      <c r="B306" s="50" t="s">
        <v>457</v>
      </c>
      <c r="C306" s="50"/>
    </row>
    <row r="307" spans="2:14" ht="15.75" customHeight="1">
      <c r="B307" s="94" t="s">
        <v>458</v>
      </c>
      <c r="C307" s="94"/>
      <c r="D307" s="94"/>
      <c r="E307" s="94"/>
      <c r="F307" s="94"/>
      <c r="G307" s="94"/>
      <c r="H307" s="94"/>
      <c r="I307" s="94"/>
      <c r="J307" s="94"/>
      <c r="K307" s="94"/>
      <c r="L307" s="94"/>
      <c r="M307" s="94"/>
      <c r="N307" s="94"/>
    </row>
    <row r="308" spans="2:14" ht="15.75" customHeight="1">
      <c r="B308" s="94"/>
      <c r="C308" s="94"/>
      <c r="D308" s="94"/>
      <c r="E308" s="94"/>
      <c r="F308" s="94"/>
      <c r="G308" s="94"/>
      <c r="H308" s="94"/>
      <c r="I308" s="94"/>
      <c r="J308" s="94"/>
      <c r="K308" s="94"/>
      <c r="L308" s="94"/>
      <c r="M308" s="94"/>
      <c r="N308" s="94"/>
    </row>
    <row r="309" spans="2:14" ht="12" customHeight="1">
      <c r="B309" s="58"/>
      <c r="C309" s="58"/>
      <c r="D309" s="58"/>
      <c r="E309" s="58"/>
      <c r="F309" s="58"/>
      <c r="G309" s="58"/>
      <c r="H309" s="58"/>
      <c r="I309" s="58"/>
      <c r="J309" s="58"/>
      <c r="K309" s="58"/>
      <c r="L309" s="58"/>
      <c r="M309" s="58"/>
      <c r="N309" s="58"/>
    </row>
    <row r="310" spans="8:14" ht="15.75" customHeight="1">
      <c r="H310" s="56"/>
      <c r="J310" s="56" t="s">
        <v>459</v>
      </c>
      <c r="K310" s="56"/>
      <c r="L310" s="56"/>
      <c r="N310" s="56"/>
    </row>
    <row r="311" spans="8:12" ht="15.75" customHeight="1">
      <c r="H311" s="56"/>
      <c r="J311" s="56" t="s">
        <v>460</v>
      </c>
      <c r="K311" s="56"/>
      <c r="L311" s="56" t="s">
        <v>461</v>
      </c>
    </row>
    <row r="312" spans="8:14" ht="15.75" customHeight="1">
      <c r="H312" s="6"/>
      <c r="J312" s="6" t="s">
        <v>462</v>
      </c>
      <c r="K312" s="56"/>
      <c r="L312" s="6" t="s">
        <v>463</v>
      </c>
      <c r="N312" s="6" t="s">
        <v>464</v>
      </c>
    </row>
    <row r="313" spans="8:14" ht="15.75" customHeight="1">
      <c r="H313" s="56"/>
      <c r="J313" s="56" t="s">
        <v>465</v>
      </c>
      <c r="L313" s="56" t="s">
        <v>466</v>
      </c>
      <c r="N313" s="56" t="s">
        <v>467</v>
      </c>
    </row>
    <row r="314" ht="8.25" customHeight="1">
      <c r="N314" s="56"/>
    </row>
    <row r="315" spans="2:14" ht="15.75" customHeight="1">
      <c r="B315" s="15" t="s">
        <v>468</v>
      </c>
      <c r="H315" s="17"/>
      <c r="I315" s="17"/>
      <c r="J315" s="36">
        <v>500000</v>
      </c>
      <c r="K315" s="17"/>
      <c r="L315" s="36">
        <v>300000</v>
      </c>
      <c r="M315" s="17"/>
      <c r="N315" s="36">
        <f>SUM(H315:L315)</f>
        <v>800000</v>
      </c>
    </row>
    <row r="316" spans="2:14" ht="12.75" customHeight="1" hidden="1">
      <c r="B316" s="15" t="s">
        <v>469</v>
      </c>
      <c r="H316" s="17"/>
      <c r="I316" s="17"/>
      <c r="J316" s="30"/>
      <c r="K316" s="17"/>
      <c r="L316" s="30"/>
      <c r="M316" s="17"/>
      <c r="N316" s="30">
        <f>SUM(H316:L316)</f>
        <v>0</v>
      </c>
    </row>
    <row r="317" spans="8:14" ht="12.75" customHeight="1" hidden="1">
      <c r="H317" s="17"/>
      <c r="I317" s="17"/>
      <c r="J317" s="17"/>
      <c r="K317" s="17"/>
      <c r="L317" s="17"/>
      <c r="M317" s="17"/>
      <c r="N317" s="17"/>
    </row>
    <row r="318" spans="8:14" ht="12.75" customHeight="1" hidden="1">
      <c r="H318" s="17"/>
      <c r="I318" s="17"/>
      <c r="J318" s="36">
        <f>SUM(J315:J317)</f>
        <v>500000</v>
      </c>
      <c r="K318" s="17"/>
      <c r="L318" s="36">
        <f>SUM(L315:L317)</f>
        <v>300000</v>
      </c>
      <c r="M318" s="17"/>
      <c r="N318" s="36">
        <f>SUM(N315:N317)</f>
        <v>800000</v>
      </c>
    </row>
    <row r="319" spans="12:14" ht="15.75">
      <c r="L319" s="17"/>
      <c r="M319" s="17"/>
      <c r="N319" s="17"/>
    </row>
    <row r="320" spans="1:14" ht="15.75" customHeight="1">
      <c r="A320" s="15" t="s">
        <v>470</v>
      </c>
      <c r="B320" s="50" t="s">
        <v>471</v>
      </c>
      <c r="C320" s="56"/>
      <c r="L320" s="17"/>
      <c r="M320" s="17"/>
      <c r="N320" s="17"/>
    </row>
    <row r="321" spans="2:14" ht="15.75" customHeight="1">
      <c r="B321" s="15" t="s">
        <v>472</v>
      </c>
      <c r="C321" s="56"/>
      <c r="L321" s="17"/>
      <c r="M321" s="17"/>
      <c r="N321" s="17"/>
    </row>
    <row r="322" spans="3:14" ht="15.75" customHeight="1">
      <c r="C322" s="56"/>
      <c r="L322" s="17"/>
      <c r="M322" s="17"/>
      <c r="N322" s="17"/>
    </row>
    <row r="323" spans="1:14" ht="15.75" customHeight="1">
      <c r="A323" s="60" t="s">
        <v>473</v>
      </c>
      <c r="B323" s="59" t="s">
        <v>474</v>
      </c>
      <c r="C323" s="59"/>
      <c r="D323" s="69"/>
      <c r="E323" s="69"/>
      <c r="F323" s="69"/>
      <c r="G323" s="69"/>
      <c r="H323" s="69"/>
      <c r="I323" s="69"/>
      <c r="J323" s="69"/>
      <c r="K323" s="69"/>
      <c r="L323" s="69"/>
      <c r="M323" s="69"/>
      <c r="N323" s="69"/>
    </row>
    <row r="324" spans="1:14" ht="15.75" customHeight="1">
      <c r="A324" s="60"/>
      <c r="B324" s="86" t="s">
        <v>475</v>
      </c>
      <c r="C324" s="86"/>
      <c r="D324" s="86"/>
      <c r="E324" s="86"/>
      <c r="F324" s="86"/>
      <c r="G324" s="86"/>
      <c r="H324" s="86"/>
      <c r="I324" s="86"/>
      <c r="J324" s="86"/>
      <c r="K324" s="86"/>
      <c r="L324" s="86"/>
      <c r="M324" s="86"/>
      <c r="N324" s="86"/>
    </row>
    <row r="325" spans="1:14" ht="15.75" customHeight="1">
      <c r="A325" s="60"/>
      <c r="B325" s="86"/>
      <c r="C325" s="86"/>
      <c r="D325" s="86"/>
      <c r="E325" s="86"/>
      <c r="F325" s="86"/>
      <c r="G325" s="86"/>
      <c r="H325" s="86"/>
      <c r="I325" s="86"/>
      <c r="J325" s="86"/>
      <c r="K325" s="86"/>
      <c r="L325" s="86"/>
      <c r="M325" s="86"/>
      <c r="N325" s="86"/>
    </row>
    <row r="326" spans="2:14" ht="15.75" customHeight="1">
      <c r="B326" s="86"/>
      <c r="C326" s="86"/>
      <c r="D326" s="86"/>
      <c r="E326" s="86"/>
      <c r="F326" s="86"/>
      <c r="G326" s="86"/>
      <c r="H326" s="86"/>
      <c r="I326" s="86"/>
      <c r="J326" s="86"/>
      <c r="K326" s="86"/>
      <c r="L326" s="86"/>
      <c r="M326" s="86"/>
      <c r="N326" s="86"/>
    </row>
    <row r="327" spans="2:14" ht="14.25" customHeight="1">
      <c r="B327" s="16"/>
      <c r="C327" s="16"/>
      <c r="D327" s="16"/>
      <c r="E327" s="16"/>
      <c r="F327" s="16"/>
      <c r="G327" s="16"/>
      <c r="H327" s="16"/>
      <c r="I327" s="16"/>
      <c r="J327" s="16"/>
      <c r="K327" s="16"/>
      <c r="L327" s="16"/>
      <c r="M327" s="16"/>
      <c r="N327" s="16"/>
    </row>
    <row r="328" spans="2:14" ht="15.75" customHeight="1">
      <c r="B328" s="69" t="s">
        <v>476</v>
      </c>
      <c r="C328" s="69"/>
      <c r="D328" s="69"/>
      <c r="E328" s="69"/>
      <c r="F328" s="69"/>
      <c r="G328" s="69"/>
      <c r="H328" s="69"/>
      <c r="I328" s="69"/>
      <c r="J328" s="69"/>
      <c r="K328" s="69"/>
      <c r="L328" s="69"/>
      <c r="M328" s="69"/>
      <c r="N328" s="69"/>
    </row>
    <row r="329" spans="2:14" ht="15.75" customHeight="1">
      <c r="B329" s="69"/>
      <c r="C329" s="69"/>
      <c r="D329" s="69"/>
      <c r="E329" s="69"/>
      <c r="F329" s="69"/>
      <c r="G329" s="69"/>
      <c r="H329" s="69"/>
      <c r="I329" s="69"/>
      <c r="J329" s="69"/>
      <c r="K329" s="69"/>
      <c r="L329" s="69"/>
      <c r="M329" s="69"/>
      <c r="N329" s="69"/>
    </row>
    <row r="330" spans="2:14" ht="15.75" customHeight="1">
      <c r="B330" s="16"/>
      <c r="C330" s="16"/>
      <c r="D330" s="16"/>
      <c r="E330" s="16"/>
      <c r="F330" s="16"/>
      <c r="G330" s="16"/>
      <c r="H330" s="16"/>
      <c r="I330" s="16"/>
      <c r="J330" s="16"/>
      <c r="K330" s="16"/>
      <c r="L330" s="56" t="s">
        <v>477</v>
      </c>
      <c r="M330" s="56"/>
      <c r="N330" s="56" t="s">
        <v>478</v>
      </c>
    </row>
    <row r="331" spans="2:14" ht="15.75" customHeight="1">
      <c r="B331" s="16"/>
      <c r="C331" s="16"/>
      <c r="D331" s="16"/>
      <c r="E331" s="16"/>
      <c r="F331" s="16"/>
      <c r="G331" s="16"/>
      <c r="H331" s="16"/>
      <c r="I331" s="16"/>
      <c r="J331" s="16"/>
      <c r="K331" s="16"/>
      <c r="L331" s="56" t="s">
        <v>479</v>
      </c>
      <c r="M331" s="56"/>
      <c r="N331" s="56" t="s">
        <v>480</v>
      </c>
    </row>
    <row r="332" spans="2:14" ht="15.75" customHeight="1">
      <c r="B332" s="16"/>
      <c r="C332" s="16"/>
      <c r="D332" s="16"/>
      <c r="E332" s="16"/>
      <c r="F332" s="16"/>
      <c r="G332" s="16"/>
      <c r="H332" s="16"/>
      <c r="I332" s="16"/>
      <c r="J332" s="16"/>
      <c r="K332" s="16"/>
      <c r="L332" s="56" t="s">
        <v>481</v>
      </c>
      <c r="M332" s="56"/>
      <c r="N332" s="56" t="s">
        <v>482</v>
      </c>
    </row>
    <row r="333" spans="2:14" ht="15.75" customHeight="1">
      <c r="B333" s="16"/>
      <c r="C333" s="16"/>
      <c r="D333" s="16"/>
      <c r="E333" s="16"/>
      <c r="F333" s="16"/>
      <c r="G333" s="16"/>
      <c r="H333" s="16"/>
      <c r="I333" s="16"/>
      <c r="J333" s="16"/>
      <c r="K333" s="16"/>
      <c r="L333" s="56" t="s">
        <v>483</v>
      </c>
      <c r="M333" s="56"/>
      <c r="N333" s="56" t="s">
        <v>484</v>
      </c>
    </row>
    <row r="334" spans="2:14" ht="15.75" customHeight="1">
      <c r="B334" s="16"/>
      <c r="C334" s="16"/>
      <c r="D334" s="16"/>
      <c r="E334" s="16"/>
      <c r="F334" s="16"/>
      <c r="G334" s="16"/>
      <c r="H334" s="16"/>
      <c r="I334" s="16"/>
      <c r="J334" s="16"/>
      <c r="K334" s="16"/>
      <c r="L334" s="6" t="s">
        <v>485</v>
      </c>
      <c r="M334" s="6"/>
      <c r="N334" s="6" t="str">
        <f>L334</f>
        <v>31 July 2005</v>
      </c>
    </row>
    <row r="335" spans="2:14" ht="15.75" customHeight="1">
      <c r="B335" s="69" t="s">
        <v>486</v>
      </c>
      <c r="C335" s="16"/>
      <c r="D335" s="16"/>
      <c r="E335" s="16"/>
      <c r="F335" s="16"/>
      <c r="G335" s="16"/>
      <c r="H335" s="16"/>
      <c r="I335" s="16"/>
      <c r="J335" s="16"/>
      <c r="K335" s="16"/>
      <c r="L335" s="56" t="s">
        <v>487</v>
      </c>
      <c r="M335" s="56"/>
      <c r="N335" s="56" t="s">
        <v>488</v>
      </c>
    </row>
    <row r="336" spans="3:14" ht="9.75" customHeight="1">
      <c r="C336" s="16"/>
      <c r="D336" s="16"/>
      <c r="E336" s="16"/>
      <c r="F336" s="16"/>
      <c r="G336" s="16"/>
      <c r="H336" s="16"/>
      <c r="I336" s="16"/>
      <c r="J336" s="16"/>
      <c r="K336" s="16"/>
      <c r="L336" s="56"/>
      <c r="M336" s="56"/>
      <c r="N336" s="56"/>
    </row>
    <row r="337" spans="2:14" ht="15.75" customHeight="1">
      <c r="B337" s="69" t="s">
        <v>489</v>
      </c>
      <c r="C337" s="16"/>
      <c r="D337" s="16"/>
      <c r="E337" s="16"/>
      <c r="F337" s="16"/>
      <c r="G337" s="16"/>
      <c r="H337" s="16"/>
      <c r="I337" s="16"/>
      <c r="J337" s="16"/>
      <c r="K337" s="16"/>
      <c r="L337" s="17"/>
      <c r="M337" s="17"/>
      <c r="N337" s="17"/>
    </row>
    <row r="338" spans="2:14" ht="15.75">
      <c r="B338" s="69" t="s">
        <v>490</v>
      </c>
      <c r="C338" s="16"/>
      <c r="D338" s="16"/>
      <c r="E338" s="16"/>
      <c r="F338" s="16"/>
      <c r="G338" s="16"/>
      <c r="H338" s="16"/>
      <c r="I338" s="16"/>
      <c r="J338" s="16"/>
      <c r="K338" s="16"/>
      <c r="L338" s="17">
        <v>314</v>
      </c>
      <c r="M338" s="17"/>
      <c r="N338" s="17">
        <f>987+L338</f>
        <v>1301</v>
      </c>
    </row>
    <row r="339" spans="2:14" ht="15.75">
      <c r="B339" s="69" t="s">
        <v>491</v>
      </c>
      <c r="C339" s="16"/>
      <c r="D339" s="16"/>
      <c r="E339" s="16"/>
      <c r="F339" s="16"/>
      <c r="G339" s="16"/>
      <c r="H339" s="16"/>
      <c r="I339" s="16"/>
      <c r="J339" s="16"/>
      <c r="K339" s="16"/>
      <c r="L339" s="17">
        <v>0</v>
      </c>
      <c r="M339" s="17"/>
      <c r="N339" s="17">
        <f>-1+L339</f>
        <v>-1</v>
      </c>
    </row>
    <row r="340" spans="2:14" ht="15.75" customHeight="1">
      <c r="B340" s="69"/>
      <c r="C340" s="16"/>
      <c r="D340" s="16"/>
      <c r="E340" s="16"/>
      <c r="F340" s="16"/>
      <c r="G340" s="16"/>
      <c r="H340" s="16"/>
      <c r="I340" s="16"/>
      <c r="J340" s="16"/>
      <c r="K340" s="16"/>
      <c r="L340" s="17"/>
      <c r="M340" s="17"/>
      <c r="N340" s="17"/>
    </row>
    <row r="341" spans="2:14" ht="15.75" customHeight="1">
      <c r="B341" s="69" t="s">
        <v>492</v>
      </c>
      <c r="C341" s="16"/>
      <c r="D341" s="16"/>
      <c r="E341" s="16"/>
      <c r="F341" s="16"/>
      <c r="G341" s="16"/>
      <c r="H341" s="16"/>
      <c r="I341" s="16"/>
      <c r="J341" s="16"/>
      <c r="K341" s="16"/>
      <c r="L341" s="17"/>
      <c r="M341" s="17"/>
      <c r="N341" s="17"/>
    </row>
    <row r="342" spans="2:14" ht="15.75" customHeight="1">
      <c r="B342" s="69" t="s">
        <v>493</v>
      </c>
      <c r="C342" s="16"/>
      <c r="D342" s="16"/>
      <c r="E342" s="16"/>
      <c r="F342" s="16"/>
      <c r="G342" s="16"/>
      <c r="H342" s="16"/>
      <c r="I342" s="16"/>
      <c r="J342" s="16"/>
      <c r="K342" s="16"/>
      <c r="L342" s="17">
        <v>538</v>
      </c>
      <c r="M342" s="17"/>
      <c r="N342" s="17">
        <f>558+L342</f>
        <v>1096</v>
      </c>
    </row>
    <row r="343" spans="2:14" ht="15.75" customHeight="1">
      <c r="B343" s="69"/>
      <c r="C343" s="16"/>
      <c r="D343" s="16"/>
      <c r="E343" s="16"/>
      <c r="F343" s="16"/>
      <c r="G343" s="16"/>
      <c r="H343" s="16"/>
      <c r="I343" s="16"/>
      <c r="J343" s="16"/>
      <c r="K343" s="16"/>
      <c r="L343" s="17"/>
      <c r="M343" s="17"/>
      <c r="N343" s="17"/>
    </row>
    <row r="344" spans="2:14" ht="15.75" customHeight="1">
      <c r="B344" s="69" t="s">
        <v>494</v>
      </c>
      <c r="C344" s="16"/>
      <c r="D344" s="16"/>
      <c r="E344" s="16"/>
      <c r="F344" s="16"/>
      <c r="G344" s="16"/>
      <c r="H344" s="16"/>
      <c r="I344" s="16"/>
      <c r="J344" s="16"/>
      <c r="K344" s="16"/>
      <c r="L344" s="8"/>
      <c r="M344" s="8"/>
      <c r="N344" s="8"/>
    </row>
    <row r="345" spans="2:14" ht="15.75" customHeight="1">
      <c r="B345" s="69" t="s">
        <v>495</v>
      </c>
      <c r="C345" s="16"/>
      <c r="D345" s="16"/>
      <c r="E345" s="16"/>
      <c r="F345" s="16"/>
      <c r="G345" s="16"/>
      <c r="H345" s="16"/>
      <c r="I345" s="16"/>
      <c r="J345" s="16"/>
      <c r="K345" s="16"/>
      <c r="L345" s="8">
        <v>-9</v>
      </c>
      <c r="M345" s="8"/>
      <c r="N345" s="8">
        <f>-6+L345</f>
        <v>-15</v>
      </c>
    </row>
    <row r="346" spans="2:14" ht="15.75" customHeight="1">
      <c r="B346" s="69" t="s">
        <v>496</v>
      </c>
      <c r="C346" s="16"/>
      <c r="D346" s="16"/>
      <c r="E346" s="16"/>
      <c r="F346" s="16"/>
      <c r="G346" s="16"/>
      <c r="H346" s="16"/>
      <c r="I346" s="16"/>
      <c r="J346" s="16"/>
      <c r="K346" s="16"/>
      <c r="L346" s="8">
        <v>0</v>
      </c>
      <c r="M346" s="8"/>
      <c r="N346" s="8">
        <f>-160+L346</f>
        <v>-160</v>
      </c>
    </row>
    <row r="347" spans="2:14" ht="15.75" customHeight="1">
      <c r="B347" s="69"/>
      <c r="C347" s="16"/>
      <c r="D347" s="16"/>
      <c r="E347" s="16"/>
      <c r="F347" s="16"/>
      <c r="G347" s="16"/>
      <c r="H347" s="16"/>
      <c r="I347" s="16"/>
      <c r="J347" s="16"/>
      <c r="K347" s="16"/>
      <c r="L347" s="8"/>
      <c r="M347" s="8"/>
      <c r="N347" s="8"/>
    </row>
    <row r="348" spans="2:14" ht="15.75" customHeight="1">
      <c r="B348" s="69" t="s">
        <v>497</v>
      </c>
      <c r="C348" s="16"/>
      <c r="D348" s="16"/>
      <c r="E348" s="16"/>
      <c r="F348" s="16"/>
      <c r="G348" s="16"/>
      <c r="H348" s="16"/>
      <c r="I348" s="16"/>
      <c r="J348" s="16"/>
      <c r="K348" s="16"/>
      <c r="L348" s="8"/>
      <c r="M348" s="8"/>
      <c r="N348" s="8"/>
    </row>
    <row r="349" spans="2:14" ht="15.75" customHeight="1">
      <c r="B349" s="69" t="s">
        <v>498</v>
      </c>
      <c r="C349" s="16"/>
      <c r="D349" s="16"/>
      <c r="E349" s="16"/>
      <c r="F349" s="16"/>
      <c r="G349" s="16"/>
      <c r="H349" s="16"/>
      <c r="I349" s="16"/>
      <c r="J349" s="16"/>
      <c r="K349" s="16"/>
      <c r="L349" s="8">
        <v>-9</v>
      </c>
      <c r="M349" s="8"/>
      <c r="N349" s="8">
        <f>-20+L349</f>
        <v>-29</v>
      </c>
    </row>
    <row r="350" spans="2:14" ht="15.75" customHeight="1">
      <c r="B350" s="69"/>
      <c r="C350" s="16"/>
      <c r="D350" s="16"/>
      <c r="E350" s="16"/>
      <c r="F350" s="16"/>
      <c r="G350" s="16"/>
      <c r="H350" s="16"/>
      <c r="I350" s="16"/>
      <c r="J350" s="16"/>
      <c r="K350" s="16"/>
      <c r="L350" s="8"/>
      <c r="M350" s="8"/>
      <c r="N350" s="8"/>
    </row>
    <row r="351" spans="2:14" ht="15.75" customHeight="1">
      <c r="B351" s="69" t="s">
        <v>499</v>
      </c>
      <c r="C351" s="16"/>
      <c r="D351" s="16"/>
      <c r="E351" s="16"/>
      <c r="F351" s="16"/>
      <c r="G351" s="16"/>
      <c r="H351" s="16"/>
      <c r="I351" s="16"/>
      <c r="J351" s="16"/>
      <c r="K351" s="16"/>
      <c r="L351" s="8"/>
      <c r="M351" s="8"/>
      <c r="N351" s="8"/>
    </row>
    <row r="352" spans="2:14" ht="15.75" customHeight="1">
      <c r="B352" s="69" t="s">
        <v>500</v>
      </c>
      <c r="C352" s="16"/>
      <c r="D352" s="16"/>
      <c r="E352" s="16"/>
      <c r="F352" s="16"/>
      <c r="G352" s="16"/>
      <c r="H352" s="16"/>
      <c r="I352" s="16"/>
      <c r="J352" s="16"/>
      <c r="K352" s="16"/>
      <c r="L352" s="46">
        <v>-24</v>
      </c>
      <c r="M352" s="8"/>
      <c r="N352" s="46">
        <f>L352</f>
        <v>-24</v>
      </c>
    </row>
    <row r="353" spans="2:14" ht="15.75" customHeight="1">
      <c r="B353" s="69"/>
      <c r="C353" s="16"/>
      <c r="D353" s="16"/>
      <c r="E353" s="16"/>
      <c r="F353" s="16"/>
      <c r="G353" s="16"/>
      <c r="H353" s="16"/>
      <c r="I353" s="16"/>
      <c r="J353" s="16"/>
      <c r="K353" s="16"/>
      <c r="L353" s="8"/>
      <c r="M353" s="8"/>
      <c r="N353" s="8"/>
    </row>
    <row r="354" spans="1:14" ht="15.75" customHeight="1">
      <c r="A354" s="91" t="s">
        <v>501</v>
      </c>
      <c r="B354" s="91"/>
      <c r="C354" s="91"/>
      <c r="L354" s="60"/>
      <c r="M354" s="60"/>
      <c r="N354" s="60"/>
    </row>
    <row r="355" spans="1:14" ht="15.75" customHeight="1">
      <c r="A355" s="92" t="str">
        <f>A2</f>
        <v>26870 D</v>
      </c>
      <c r="B355" s="92"/>
      <c r="C355" s="92"/>
      <c r="L355" s="60"/>
      <c r="M355" s="60"/>
      <c r="N355" s="57" t="s">
        <v>502</v>
      </c>
    </row>
    <row r="356" spans="12:14" ht="15.75">
      <c r="L356" s="60"/>
      <c r="M356" s="60"/>
      <c r="N356" s="60"/>
    </row>
    <row r="357" spans="12:14" ht="15.75">
      <c r="L357" s="60"/>
      <c r="M357" s="60"/>
      <c r="N357" s="60"/>
    </row>
    <row r="358" spans="1:14" ht="15.75" customHeight="1">
      <c r="A358" s="59" t="s">
        <v>503</v>
      </c>
      <c r="L358" s="60"/>
      <c r="M358" s="60"/>
      <c r="N358" s="60"/>
    </row>
    <row r="359" spans="1:14" ht="8.25" customHeight="1">
      <c r="A359" s="59"/>
      <c r="L359" s="60"/>
      <c r="M359" s="60"/>
      <c r="N359" s="60"/>
    </row>
    <row r="360" spans="1:3" ht="15.75" customHeight="1">
      <c r="A360" s="15" t="s">
        <v>504</v>
      </c>
      <c r="B360" s="50" t="s">
        <v>505</v>
      </c>
      <c r="C360" s="50"/>
    </row>
    <row r="361" ht="7.5" customHeight="1"/>
    <row r="362" spans="8:14" ht="15.75" customHeight="1">
      <c r="H362" s="56" t="s">
        <v>506</v>
      </c>
      <c r="I362" s="56"/>
      <c r="J362" s="56" t="s">
        <v>507</v>
      </c>
      <c r="K362" s="56"/>
      <c r="L362" s="56"/>
      <c r="M362" s="56"/>
      <c r="N362" s="56"/>
    </row>
    <row r="363" spans="8:14" ht="15.75" customHeight="1">
      <c r="H363" s="56" t="s">
        <v>508</v>
      </c>
      <c r="I363" s="56"/>
      <c r="J363" s="56" t="s">
        <v>509</v>
      </c>
      <c r="K363" s="56"/>
      <c r="L363" s="56"/>
      <c r="M363" s="56"/>
      <c r="N363" s="56"/>
    </row>
    <row r="364" spans="8:14" ht="15.75" customHeight="1">
      <c r="H364" s="56" t="s">
        <v>510</v>
      </c>
      <c r="I364" s="56"/>
      <c r="J364" s="56" t="s">
        <v>511</v>
      </c>
      <c r="K364" s="56"/>
      <c r="L364" s="56"/>
      <c r="M364" s="56"/>
      <c r="N364" s="56"/>
    </row>
    <row r="365" spans="8:14" ht="15.75" customHeight="1">
      <c r="H365" s="56" t="s">
        <v>512</v>
      </c>
      <c r="I365" s="56"/>
      <c r="J365" s="56" t="s">
        <v>513</v>
      </c>
      <c r="K365" s="56"/>
      <c r="L365" s="56"/>
      <c r="M365" s="56"/>
      <c r="N365" s="56"/>
    </row>
    <row r="366" spans="8:14" ht="15.75" customHeight="1">
      <c r="H366" s="56" t="s">
        <v>514</v>
      </c>
      <c r="I366" s="56"/>
      <c r="J366" s="56" t="s">
        <v>515</v>
      </c>
      <c r="K366" s="56"/>
      <c r="L366" s="56"/>
      <c r="M366" s="56"/>
      <c r="N366" s="56"/>
    </row>
    <row r="367" spans="8:14" ht="15.75" customHeight="1">
      <c r="H367" s="68" t="s">
        <v>516</v>
      </c>
      <c r="I367" s="56"/>
      <c r="J367" s="68" t="s">
        <v>517</v>
      </c>
      <c r="K367" s="6"/>
      <c r="L367" s="96" t="s">
        <v>518</v>
      </c>
      <c r="M367" s="96"/>
      <c r="N367" s="96"/>
    </row>
    <row r="368" spans="8:14" ht="15.75" customHeight="1">
      <c r="H368" s="56" t="s">
        <v>519</v>
      </c>
      <c r="I368" s="56"/>
      <c r="J368" s="56" t="s">
        <v>520</v>
      </c>
      <c r="K368" s="56"/>
      <c r="L368" s="56" t="s">
        <v>521</v>
      </c>
      <c r="M368" s="56"/>
      <c r="N368" s="56" t="s">
        <v>522</v>
      </c>
    </row>
    <row r="369" ht="6" customHeight="1"/>
    <row r="370" spans="2:14" ht="15.75" customHeight="1">
      <c r="B370" s="15" t="s">
        <v>523</v>
      </c>
      <c r="H370" s="17">
        <f>GIS!K16</f>
        <v>28018</v>
      </c>
      <c r="I370" s="17"/>
      <c r="J370" s="17">
        <f>GIS!M16</f>
        <v>31116</v>
      </c>
      <c r="K370" s="17"/>
      <c r="L370" s="17">
        <f>H370-J370</f>
        <v>-3098</v>
      </c>
      <c r="M370" s="70"/>
      <c r="N370" s="70">
        <f>L370/J370*100</f>
        <v>-9.956292582594163</v>
      </c>
    </row>
    <row r="371" spans="2:14" ht="15.75" customHeight="1">
      <c r="B371" s="15" t="s">
        <v>524</v>
      </c>
      <c r="H371" s="17"/>
      <c r="I371" s="17"/>
      <c r="J371" s="17"/>
      <c r="K371" s="17"/>
      <c r="L371" s="17"/>
      <c r="M371" s="70"/>
      <c r="N371" s="70"/>
    </row>
    <row r="372" spans="3:14" ht="15.75" customHeight="1">
      <c r="C372" s="15" t="s">
        <v>525</v>
      </c>
      <c r="H372" s="17">
        <f>GIS!K35</f>
        <v>5186</v>
      </c>
      <c r="I372" s="17"/>
      <c r="J372" s="17">
        <f>GIS!M35</f>
        <v>3996</v>
      </c>
      <c r="K372" s="17"/>
      <c r="L372" s="17">
        <f>H372-J372</f>
        <v>1190</v>
      </c>
      <c r="M372" s="70"/>
      <c r="N372" s="70">
        <f>L372/J372*100</f>
        <v>29.77977977977978</v>
      </c>
    </row>
    <row r="373" spans="2:14" ht="15.75" customHeight="1">
      <c r="B373" s="15" t="s">
        <v>526</v>
      </c>
      <c r="H373" s="17">
        <f>GIS!K39</f>
        <v>5159</v>
      </c>
      <c r="I373" s="17"/>
      <c r="J373" s="17">
        <f>GIS!M39</f>
        <v>4116</v>
      </c>
      <c r="K373" s="17"/>
      <c r="L373" s="17">
        <f>H373-J373</f>
        <v>1043</v>
      </c>
      <c r="M373" s="70"/>
      <c r="N373" s="70">
        <f>L373/J373*100</f>
        <v>25.34013605442177</v>
      </c>
    </row>
    <row r="374" spans="2:14" ht="15.75" customHeight="1">
      <c r="B374" s="15" t="s">
        <v>527</v>
      </c>
      <c r="H374" s="17"/>
      <c r="I374" s="17"/>
      <c r="J374" s="17"/>
      <c r="K374" s="17"/>
      <c r="L374" s="17"/>
      <c r="M374" s="70"/>
      <c r="N374" s="70"/>
    </row>
    <row r="375" spans="3:14" ht="15.75" customHeight="1">
      <c r="C375" s="15" t="s">
        <v>528</v>
      </c>
      <c r="H375" s="17">
        <f>GIS!K47</f>
        <v>4093</v>
      </c>
      <c r="I375" s="17"/>
      <c r="J375" s="17">
        <f>GIS!M47</f>
        <v>2271</v>
      </c>
      <c r="K375" s="17"/>
      <c r="L375" s="17">
        <f>H375-J375</f>
        <v>1822</v>
      </c>
      <c r="M375" s="70"/>
      <c r="N375" s="70">
        <f>L375/J375*100</f>
        <v>80.2289740202554</v>
      </c>
    </row>
    <row r="376" ht="8.25" customHeight="1">
      <c r="H376" s="64"/>
    </row>
    <row r="377" spans="2:14" ht="15.75" outlineLevel="1">
      <c r="B377" s="94" t="s">
        <v>529</v>
      </c>
      <c r="C377" s="94"/>
      <c r="D377" s="94"/>
      <c r="E377" s="94"/>
      <c r="F377" s="94"/>
      <c r="G377" s="94"/>
      <c r="H377" s="94"/>
      <c r="I377" s="94"/>
      <c r="J377" s="94"/>
      <c r="K377" s="94"/>
      <c r="L377" s="94"/>
      <c r="M377" s="94"/>
      <c r="N377" s="94"/>
    </row>
    <row r="378" spans="2:14" ht="15.75">
      <c r="B378" s="94"/>
      <c r="C378" s="94"/>
      <c r="D378" s="94"/>
      <c r="E378" s="94"/>
      <c r="F378" s="94"/>
      <c r="G378" s="94"/>
      <c r="H378" s="94"/>
      <c r="I378" s="94"/>
      <c r="J378" s="94"/>
      <c r="K378" s="94"/>
      <c r="L378" s="94"/>
      <c r="M378" s="94"/>
      <c r="N378" s="94"/>
    </row>
    <row r="379" spans="2:14" ht="10.5" customHeight="1">
      <c r="B379" s="71"/>
      <c r="C379" s="58"/>
      <c r="D379" s="58"/>
      <c r="E379" s="58"/>
      <c r="F379" s="58"/>
      <c r="G379" s="58"/>
      <c r="H379" s="58"/>
      <c r="I379" s="58"/>
      <c r="J379" s="58"/>
      <c r="K379" s="58"/>
      <c r="L379" s="58"/>
      <c r="M379" s="58"/>
      <c r="N379" s="58"/>
    </row>
    <row r="380" spans="2:14" ht="15.75">
      <c r="B380" s="94" t="s">
        <v>530</v>
      </c>
      <c r="C380" s="94"/>
      <c r="D380" s="94"/>
      <c r="E380" s="94"/>
      <c r="F380" s="94"/>
      <c r="G380" s="94"/>
      <c r="H380" s="94"/>
      <c r="I380" s="94"/>
      <c r="J380" s="94"/>
      <c r="K380" s="94"/>
      <c r="L380" s="94"/>
      <c r="M380" s="94"/>
      <c r="N380" s="94"/>
    </row>
    <row r="381" spans="2:14" ht="15.75">
      <c r="B381" s="94"/>
      <c r="C381" s="94"/>
      <c r="D381" s="94"/>
      <c r="E381" s="94"/>
      <c r="F381" s="94"/>
      <c r="G381" s="94"/>
      <c r="H381" s="94"/>
      <c r="I381" s="94"/>
      <c r="J381" s="94"/>
      <c r="K381" s="94"/>
      <c r="L381" s="94"/>
      <c r="M381" s="94"/>
      <c r="N381" s="94"/>
    </row>
    <row r="382" spans="2:14" ht="15.75">
      <c r="B382" s="94"/>
      <c r="C382" s="94"/>
      <c r="D382" s="94"/>
      <c r="E382" s="94"/>
      <c r="F382" s="94"/>
      <c r="G382" s="94"/>
      <c r="H382" s="94"/>
      <c r="I382" s="94"/>
      <c r="J382" s="94"/>
      <c r="K382" s="94"/>
      <c r="L382" s="94"/>
      <c r="M382" s="94"/>
      <c r="N382" s="94"/>
    </row>
    <row r="383" spans="3:14" ht="15.75" customHeight="1">
      <c r="C383" s="58"/>
      <c r="D383" s="58"/>
      <c r="E383" s="58"/>
      <c r="F383" s="58"/>
      <c r="G383" s="58"/>
      <c r="H383" s="58"/>
      <c r="I383" s="58"/>
      <c r="J383" s="58"/>
      <c r="K383" s="58"/>
      <c r="L383" s="58"/>
      <c r="M383" s="58"/>
      <c r="N383" s="58"/>
    </row>
    <row r="384" spans="1:14" ht="15.75" customHeight="1">
      <c r="A384" s="15" t="s">
        <v>531</v>
      </c>
      <c r="B384" s="97" t="s">
        <v>532</v>
      </c>
      <c r="C384" s="97"/>
      <c r="D384" s="97"/>
      <c r="E384" s="97"/>
      <c r="F384" s="97"/>
      <c r="G384" s="97"/>
      <c r="H384" s="97"/>
      <c r="I384" s="97"/>
      <c r="J384" s="97"/>
      <c r="K384" s="97"/>
      <c r="L384" s="97"/>
      <c r="M384" s="97"/>
      <c r="N384" s="97"/>
    </row>
    <row r="385" spans="2:14" ht="15.75" customHeight="1">
      <c r="B385" s="97"/>
      <c r="C385" s="97"/>
      <c r="D385" s="97"/>
      <c r="E385" s="97"/>
      <c r="F385" s="97"/>
      <c r="G385" s="97"/>
      <c r="H385" s="97"/>
      <c r="I385" s="97"/>
      <c r="J385" s="97"/>
      <c r="K385" s="97"/>
      <c r="L385" s="97"/>
      <c r="M385" s="97"/>
      <c r="N385" s="97"/>
    </row>
    <row r="386" ht="7.5" customHeight="1"/>
    <row r="387" spans="8:14" ht="15.75" customHeight="1">
      <c r="H387" s="56" t="s">
        <v>533</v>
      </c>
      <c r="I387" s="56"/>
      <c r="J387" s="56" t="s">
        <v>534</v>
      </c>
      <c r="K387" s="56"/>
      <c r="L387" s="56"/>
      <c r="M387" s="56"/>
      <c r="N387" s="56"/>
    </row>
    <row r="388" spans="8:14" ht="15.75" customHeight="1">
      <c r="H388" s="56" t="s">
        <v>535</v>
      </c>
      <c r="I388" s="56"/>
      <c r="J388" s="56" t="s">
        <v>536</v>
      </c>
      <c r="K388" s="56"/>
      <c r="L388" s="56"/>
      <c r="M388" s="56"/>
      <c r="N388" s="56"/>
    </row>
    <row r="389" spans="6:14" ht="15.75" customHeight="1">
      <c r="F389" s="56"/>
      <c r="G389" s="56"/>
      <c r="H389" s="56" t="s">
        <v>537</v>
      </c>
      <c r="I389" s="56"/>
      <c r="J389" s="56" t="s">
        <v>538</v>
      </c>
      <c r="K389" s="56"/>
      <c r="L389" s="56"/>
      <c r="M389" s="56"/>
      <c r="N389" s="56"/>
    </row>
    <row r="390" spans="6:14" ht="15.75" customHeight="1">
      <c r="F390" s="56"/>
      <c r="G390" s="56"/>
      <c r="H390" s="56" t="s">
        <v>539</v>
      </c>
      <c r="I390" s="56"/>
      <c r="J390" s="56" t="s">
        <v>540</v>
      </c>
      <c r="K390" s="56"/>
      <c r="L390" s="56"/>
      <c r="M390" s="56"/>
      <c r="N390" s="56"/>
    </row>
    <row r="391" spans="6:14" ht="15.75" customHeight="1">
      <c r="F391" s="56"/>
      <c r="G391" s="56"/>
      <c r="H391" s="56" t="s">
        <v>541</v>
      </c>
      <c r="I391" s="56"/>
      <c r="J391" s="56" t="s">
        <v>542</v>
      </c>
      <c r="K391" s="56"/>
      <c r="L391" s="56"/>
      <c r="M391" s="56"/>
      <c r="N391" s="56"/>
    </row>
    <row r="392" spans="8:14" ht="15.75" customHeight="1">
      <c r="H392" s="68" t="s">
        <v>543</v>
      </c>
      <c r="I392" s="56"/>
      <c r="J392" s="68" t="s">
        <v>544</v>
      </c>
      <c r="K392" s="6"/>
      <c r="L392" s="96" t="s">
        <v>545</v>
      </c>
      <c r="M392" s="96"/>
      <c r="N392" s="96"/>
    </row>
    <row r="393" spans="8:14" ht="15.75" customHeight="1">
      <c r="H393" s="56" t="s">
        <v>546</v>
      </c>
      <c r="I393" s="56"/>
      <c r="J393" s="56" t="s">
        <v>547</v>
      </c>
      <c r="K393" s="56"/>
      <c r="L393" s="56" t="s">
        <v>548</v>
      </c>
      <c r="M393" s="56"/>
      <c r="N393" s="56" t="s">
        <v>549</v>
      </c>
    </row>
    <row r="394" ht="8.25" customHeight="1"/>
    <row r="395" spans="2:14" ht="15.75" customHeight="1">
      <c r="B395" s="15" t="s">
        <v>550</v>
      </c>
      <c r="H395" s="17">
        <f>GIS!G16</f>
        <v>14678</v>
      </c>
      <c r="I395" s="17"/>
      <c r="J395" s="17">
        <v>13340</v>
      </c>
      <c r="K395" s="17"/>
      <c r="L395" s="17">
        <f>H395-J395</f>
        <v>1338</v>
      </c>
      <c r="M395" s="70"/>
      <c r="N395" s="70">
        <f>L395/J395*100</f>
        <v>10.029985007496252</v>
      </c>
    </row>
    <row r="396" spans="2:14" ht="15.75" customHeight="1">
      <c r="B396" s="15" t="s">
        <v>551</v>
      </c>
      <c r="H396" s="17"/>
      <c r="I396" s="17"/>
      <c r="J396" s="17"/>
      <c r="K396" s="17"/>
      <c r="L396" s="17"/>
      <c r="M396" s="70"/>
      <c r="N396" s="70"/>
    </row>
    <row r="397" spans="3:14" ht="15.75" customHeight="1">
      <c r="C397" s="15" t="s">
        <v>552</v>
      </c>
      <c r="H397" s="17">
        <f>GIS!G35</f>
        <v>3188</v>
      </c>
      <c r="I397" s="17"/>
      <c r="J397" s="17">
        <v>1998</v>
      </c>
      <c r="K397" s="17"/>
      <c r="L397" s="17">
        <f>H397-J397</f>
        <v>1190</v>
      </c>
      <c r="M397" s="70"/>
      <c r="N397" s="70">
        <f>L397/J397*100</f>
        <v>59.55955955955956</v>
      </c>
    </row>
    <row r="398" spans="2:14" ht="15.75" customHeight="1">
      <c r="B398" s="15" t="s">
        <v>553</v>
      </c>
      <c r="H398" s="17">
        <f>GIS!G39</f>
        <v>3177</v>
      </c>
      <c r="I398" s="17"/>
      <c r="J398" s="17">
        <v>1982</v>
      </c>
      <c r="K398" s="17"/>
      <c r="L398" s="17">
        <f>H398-J398</f>
        <v>1195</v>
      </c>
      <c r="M398" s="70"/>
      <c r="N398" s="70">
        <f>L398/J398*100</f>
        <v>60.29263370332997</v>
      </c>
    </row>
    <row r="399" spans="2:14" ht="15.75" customHeight="1">
      <c r="B399" s="15" t="s">
        <v>554</v>
      </c>
      <c r="H399" s="17"/>
      <c r="I399" s="17"/>
      <c r="J399" s="17"/>
      <c r="K399" s="17"/>
      <c r="L399" s="17"/>
      <c r="M399" s="70"/>
      <c r="N399" s="70"/>
    </row>
    <row r="400" spans="3:14" ht="15.75" customHeight="1">
      <c r="C400" s="15" t="s">
        <v>555</v>
      </c>
      <c r="H400" s="17">
        <f>GIS!G47</f>
        <v>2629</v>
      </c>
      <c r="I400" s="17"/>
      <c r="J400" s="17">
        <v>1464</v>
      </c>
      <c r="K400" s="17"/>
      <c r="L400" s="17">
        <f>H400-J400</f>
        <v>1165</v>
      </c>
      <c r="M400" s="70"/>
      <c r="N400" s="70">
        <f>L400/J400*100</f>
        <v>79.57650273224044</v>
      </c>
    </row>
    <row r="401" ht="15.75">
      <c r="A401" s="59"/>
    </row>
    <row r="402" spans="1:14" ht="15.75">
      <c r="A402" s="59"/>
      <c r="B402" s="94" t="s">
        <v>556</v>
      </c>
      <c r="C402" s="94"/>
      <c r="D402" s="94"/>
      <c r="E402" s="94"/>
      <c r="F402" s="94"/>
      <c r="G402" s="94"/>
      <c r="H402" s="94"/>
      <c r="I402" s="94"/>
      <c r="J402" s="94"/>
      <c r="K402" s="94"/>
      <c r="L402" s="94"/>
      <c r="M402" s="94"/>
      <c r="N402" s="94"/>
    </row>
    <row r="403" spans="1:14" ht="15.75">
      <c r="A403" s="59"/>
      <c r="B403" s="94"/>
      <c r="C403" s="94"/>
      <c r="D403" s="94"/>
      <c r="E403" s="94"/>
      <c r="F403" s="94"/>
      <c r="G403" s="94"/>
      <c r="H403" s="94"/>
      <c r="I403" s="94"/>
      <c r="J403" s="94"/>
      <c r="K403" s="94"/>
      <c r="L403" s="94"/>
      <c r="M403" s="94"/>
      <c r="N403" s="94"/>
    </row>
    <row r="404" spans="1:14" ht="15.75">
      <c r="A404" s="59"/>
      <c r="B404" s="94"/>
      <c r="C404" s="94"/>
      <c r="D404" s="94"/>
      <c r="E404" s="94"/>
      <c r="F404" s="94"/>
      <c r="G404" s="94"/>
      <c r="H404" s="94"/>
      <c r="I404" s="94"/>
      <c r="J404" s="94"/>
      <c r="K404" s="94"/>
      <c r="L404" s="94"/>
      <c r="M404" s="94"/>
      <c r="N404" s="94"/>
    </row>
    <row r="405" spans="1:14" ht="15.75" customHeight="1">
      <c r="A405" s="91" t="s">
        <v>557</v>
      </c>
      <c r="B405" s="91"/>
      <c r="C405" s="91"/>
      <c r="L405" s="60"/>
      <c r="M405" s="60"/>
      <c r="N405" s="60"/>
    </row>
    <row r="406" spans="1:14" ht="15.75" customHeight="1">
      <c r="A406" s="92" t="str">
        <f>A505</f>
        <v>26870 D</v>
      </c>
      <c r="B406" s="92"/>
      <c r="C406" s="92"/>
      <c r="L406" s="60"/>
      <c r="M406" s="60"/>
      <c r="N406" s="57" t="s">
        <v>558</v>
      </c>
    </row>
    <row r="407" spans="2:14" ht="15.75" customHeight="1">
      <c r="B407" s="16"/>
      <c r="C407" s="16"/>
      <c r="D407" s="16"/>
      <c r="E407" s="16"/>
      <c r="F407" s="16"/>
      <c r="G407" s="16"/>
      <c r="H407" s="16"/>
      <c r="I407" s="16"/>
      <c r="J407" s="16"/>
      <c r="K407" s="16"/>
      <c r="L407" s="16"/>
      <c r="M407" s="16"/>
      <c r="N407" s="16"/>
    </row>
    <row r="408" spans="2:14" ht="15.75" customHeight="1">
      <c r="B408" s="16"/>
      <c r="C408" s="16"/>
      <c r="D408" s="16"/>
      <c r="E408" s="16"/>
      <c r="F408" s="16"/>
      <c r="G408" s="16"/>
      <c r="H408" s="16"/>
      <c r="I408" s="16"/>
      <c r="J408" s="16"/>
      <c r="K408" s="16"/>
      <c r="L408" s="16"/>
      <c r="M408" s="16"/>
      <c r="N408" s="16"/>
    </row>
    <row r="409" spans="1:3" ht="15.75" customHeight="1">
      <c r="A409" s="15" t="s">
        <v>559</v>
      </c>
      <c r="B409" s="50" t="s">
        <v>560</v>
      </c>
      <c r="C409" s="50"/>
    </row>
    <row r="410" spans="2:14" ht="15.75">
      <c r="B410" s="94" t="s">
        <v>561</v>
      </c>
      <c r="C410" s="94"/>
      <c r="D410" s="94"/>
      <c r="E410" s="94"/>
      <c r="F410" s="94"/>
      <c r="G410" s="94"/>
      <c r="H410" s="94"/>
      <c r="I410" s="94"/>
      <c r="J410" s="94"/>
      <c r="K410" s="94"/>
      <c r="L410" s="94"/>
      <c r="M410" s="94"/>
      <c r="N410" s="94"/>
    </row>
    <row r="411" spans="2:14" ht="15.75">
      <c r="B411" s="94"/>
      <c r="C411" s="94"/>
      <c r="D411" s="94"/>
      <c r="E411" s="94"/>
      <c r="F411" s="94"/>
      <c r="G411" s="94"/>
      <c r="H411" s="94"/>
      <c r="I411" s="94"/>
      <c r="J411" s="94"/>
      <c r="K411" s="94"/>
      <c r="L411" s="94"/>
      <c r="M411" s="94"/>
      <c r="N411" s="94"/>
    </row>
    <row r="412" spans="2:14" ht="15.75">
      <c r="B412" s="94"/>
      <c r="C412" s="94"/>
      <c r="D412" s="94"/>
      <c r="E412" s="94"/>
      <c r="F412" s="94"/>
      <c r="G412" s="94"/>
      <c r="H412" s="94"/>
      <c r="I412" s="94"/>
      <c r="J412" s="94"/>
      <c r="K412" s="94"/>
      <c r="L412" s="94"/>
      <c r="M412" s="94"/>
      <c r="N412" s="94"/>
    </row>
    <row r="413" spans="2:14" ht="15.75">
      <c r="B413" s="94"/>
      <c r="C413" s="94"/>
      <c r="D413" s="94"/>
      <c r="E413" s="94"/>
      <c r="F413" s="94"/>
      <c r="G413" s="94"/>
      <c r="H413" s="94"/>
      <c r="I413" s="94"/>
      <c r="J413" s="94"/>
      <c r="K413" s="94"/>
      <c r="L413" s="94"/>
      <c r="M413" s="94"/>
      <c r="N413" s="94"/>
    </row>
    <row r="414" spans="2:14" ht="13.5" customHeight="1">
      <c r="B414" s="58"/>
      <c r="C414" s="58"/>
      <c r="D414" s="58"/>
      <c r="E414" s="58"/>
      <c r="F414" s="58"/>
      <c r="G414" s="58"/>
      <c r="H414" s="58"/>
      <c r="I414" s="58"/>
      <c r="J414" s="58"/>
      <c r="K414" s="58"/>
      <c r="L414" s="58"/>
      <c r="M414" s="58"/>
      <c r="N414" s="58"/>
    </row>
    <row r="415" spans="2:14" ht="15.75" customHeight="1">
      <c r="B415" s="58"/>
      <c r="C415" s="58"/>
      <c r="D415" s="58"/>
      <c r="E415" s="58"/>
      <c r="F415" s="58"/>
      <c r="G415" s="58"/>
      <c r="H415" s="58"/>
      <c r="I415" s="58"/>
      <c r="J415" s="58"/>
      <c r="K415" s="58"/>
      <c r="L415" s="58"/>
      <c r="M415" s="58"/>
      <c r="N415" s="58"/>
    </row>
    <row r="416" spans="1:3" ht="15.75" customHeight="1">
      <c r="A416" s="15" t="s">
        <v>562</v>
      </c>
      <c r="B416" s="50" t="s">
        <v>563</v>
      </c>
      <c r="C416" s="50"/>
    </row>
    <row r="417" ht="15.75" customHeight="1">
      <c r="B417" s="15" t="s">
        <v>564</v>
      </c>
    </row>
    <row r="418" ht="15.75" customHeight="1"/>
    <row r="420" spans="1:3" ht="15.75" customHeight="1">
      <c r="A420" s="15" t="s">
        <v>565</v>
      </c>
      <c r="B420" s="50" t="s">
        <v>566</v>
      </c>
      <c r="C420" s="50"/>
    </row>
    <row r="421" spans="12:14" ht="15.75" customHeight="1">
      <c r="L421" s="56" t="s">
        <v>567</v>
      </c>
      <c r="M421" s="56"/>
      <c r="N421" s="56" t="s">
        <v>568</v>
      </c>
    </row>
    <row r="422" spans="12:14" ht="15.75" customHeight="1">
      <c r="L422" s="56" t="s">
        <v>569</v>
      </c>
      <c r="M422" s="56"/>
      <c r="N422" s="56" t="s">
        <v>570</v>
      </c>
    </row>
    <row r="423" spans="12:14" ht="15.75" customHeight="1">
      <c r="L423" s="56" t="s">
        <v>571</v>
      </c>
      <c r="M423" s="56"/>
      <c r="N423" s="56" t="s">
        <v>572</v>
      </c>
    </row>
    <row r="424" spans="12:14" ht="15.75" customHeight="1">
      <c r="L424" s="56" t="s">
        <v>573</v>
      </c>
      <c r="M424" s="56"/>
      <c r="N424" s="56" t="s">
        <v>574</v>
      </c>
    </row>
    <row r="425" spans="12:14" ht="15.75" customHeight="1">
      <c r="L425" s="6" t="s">
        <v>575</v>
      </c>
      <c r="M425" s="6"/>
      <c r="N425" s="6" t="str">
        <f>L425</f>
        <v>31 July 2005</v>
      </c>
    </row>
    <row r="426" spans="12:14" ht="15.75" customHeight="1">
      <c r="L426" s="56" t="s">
        <v>576</v>
      </c>
      <c r="M426" s="56"/>
      <c r="N426" s="56" t="s">
        <v>577</v>
      </c>
    </row>
    <row r="427" spans="2:12" ht="15.75" customHeight="1">
      <c r="B427" s="7" t="s">
        <v>578</v>
      </c>
      <c r="C427" s="7"/>
      <c r="L427" s="64"/>
    </row>
    <row r="428" spans="2:14" ht="15.75" customHeight="1">
      <c r="B428" s="15" t="s">
        <v>579</v>
      </c>
      <c r="L428" s="64"/>
      <c r="N428" s="64"/>
    </row>
    <row r="429" spans="2:14" ht="15.75" customHeight="1">
      <c r="B429" s="15" t="s">
        <v>580</v>
      </c>
      <c r="L429" s="17">
        <v>544</v>
      </c>
      <c r="M429" s="17"/>
      <c r="N429" s="17">
        <f>L429+544</f>
        <v>1088</v>
      </c>
    </row>
    <row r="430" spans="2:14" ht="15.75" customHeight="1">
      <c r="B430" s="15" t="s">
        <v>581</v>
      </c>
      <c r="L430" s="17">
        <v>18</v>
      </c>
      <c r="M430" s="17"/>
      <c r="N430" s="17">
        <f>L430</f>
        <v>18</v>
      </c>
    </row>
    <row r="431" spans="12:14" ht="15.75" customHeight="1">
      <c r="L431" s="65">
        <f>SUM(L429:L430)</f>
        <v>562</v>
      </c>
      <c r="M431" s="17"/>
      <c r="N431" s="65">
        <f>SUM(N429:N430)</f>
        <v>1106</v>
      </c>
    </row>
    <row r="432" spans="12:14" ht="15.75" customHeight="1">
      <c r="L432" s="17"/>
      <c r="M432" s="17"/>
      <c r="N432" s="17"/>
    </row>
    <row r="433" spans="2:14" ht="15.75" customHeight="1">
      <c r="B433" s="15" t="s">
        <v>582</v>
      </c>
      <c r="L433" s="17"/>
      <c r="M433" s="17"/>
      <c r="N433" s="17"/>
    </row>
    <row r="434" spans="2:15" ht="15.75" customHeight="1">
      <c r="B434" s="15" t="s">
        <v>583</v>
      </c>
      <c r="O434" s="64"/>
    </row>
    <row r="435" spans="2:15" ht="15.75" customHeight="1">
      <c r="B435" s="15" t="s">
        <v>584</v>
      </c>
      <c r="J435" s="64"/>
      <c r="L435" s="17">
        <v>-37</v>
      </c>
      <c r="M435" s="17"/>
      <c r="N435" s="17">
        <f>L435-62</f>
        <v>-99</v>
      </c>
      <c r="O435" s="64"/>
    </row>
    <row r="436" spans="2:15" ht="15.75" customHeight="1">
      <c r="B436" s="15" t="s">
        <v>585</v>
      </c>
      <c r="L436" s="17">
        <v>-14</v>
      </c>
      <c r="M436" s="17"/>
      <c r="N436" s="17">
        <f>L436+2</f>
        <v>-12</v>
      </c>
      <c r="O436" s="64"/>
    </row>
    <row r="437" spans="2:14" ht="15.75" customHeight="1">
      <c r="B437" s="15" t="s">
        <v>586</v>
      </c>
      <c r="L437" s="30">
        <v>-5</v>
      </c>
      <c r="M437" s="17"/>
      <c r="N437" s="30">
        <f>L437-5</f>
        <v>-10</v>
      </c>
    </row>
    <row r="438" spans="10:14" ht="15.75" customHeight="1">
      <c r="J438" s="62"/>
      <c r="L438" s="65">
        <f>SUM(L435:L437)</f>
        <v>-56</v>
      </c>
      <c r="M438" s="17"/>
      <c r="N438" s="65">
        <f>SUM(N435:N437)</f>
        <v>-121</v>
      </c>
    </row>
    <row r="439" ht="18.75" customHeight="1"/>
    <row r="440" spans="2:14" ht="15.75" customHeight="1">
      <c r="B440" s="15" t="s">
        <v>587</v>
      </c>
      <c r="L440" s="67">
        <f>L431+L438</f>
        <v>506</v>
      </c>
      <c r="N440" s="67">
        <f>N431+N438</f>
        <v>985</v>
      </c>
    </row>
    <row r="441" spans="1:14" ht="15.75" customHeight="1">
      <c r="A441" s="59"/>
      <c r="L441" s="60"/>
      <c r="M441" s="60"/>
      <c r="N441" s="72"/>
    </row>
    <row r="442" spans="1:14" ht="15.75" customHeight="1">
      <c r="A442" s="59"/>
      <c r="B442" s="94" t="s">
        <v>588</v>
      </c>
      <c r="C442" s="94"/>
      <c r="D442" s="94"/>
      <c r="E442" s="94"/>
      <c r="F442" s="94"/>
      <c r="G442" s="94"/>
      <c r="H442" s="94"/>
      <c r="I442" s="94"/>
      <c r="J442" s="94"/>
      <c r="K442" s="94"/>
      <c r="L442" s="94"/>
      <c r="M442" s="94"/>
      <c r="N442" s="94"/>
    </row>
    <row r="443" spans="1:14" ht="15.75" customHeight="1">
      <c r="A443" s="59"/>
      <c r="B443" s="94"/>
      <c r="C443" s="94"/>
      <c r="D443" s="94"/>
      <c r="E443" s="94"/>
      <c r="F443" s="94"/>
      <c r="G443" s="94"/>
      <c r="H443" s="94"/>
      <c r="I443" s="94"/>
      <c r="J443" s="94"/>
      <c r="K443" s="94"/>
      <c r="L443" s="94"/>
      <c r="M443" s="94"/>
      <c r="N443" s="94"/>
    </row>
    <row r="444" spans="1:14" ht="15.75">
      <c r="A444" s="59"/>
      <c r="B444" s="94"/>
      <c r="C444" s="94"/>
      <c r="D444" s="94"/>
      <c r="E444" s="94"/>
      <c r="F444" s="94"/>
      <c r="G444" s="94"/>
      <c r="H444" s="94"/>
      <c r="I444" s="94"/>
      <c r="J444" s="94"/>
      <c r="K444" s="94"/>
      <c r="L444" s="94"/>
      <c r="M444" s="94"/>
      <c r="N444" s="94"/>
    </row>
    <row r="445" spans="2:14" ht="15.75" hidden="1">
      <c r="B445" s="98" t="s">
        <v>589</v>
      </c>
      <c r="C445" s="98"/>
      <c r="D445" s="98"/>
      <c r="E445" s="98"/>
      <c r="F445" s="98"/>
      <c r="G445" s="98"/>
      <c r="H445" s="98"/>
      <c r="I445" s="98"/>
      <c r="J445" s="98"/>
      <c r="K445" s="98"/>
      <c r="L445" s="98"/>
      <c r="M445" s="98"/>
      <c r="N445" s="98"/>
    </row>
    <row r="446" spans="2:14" ht="15.75" hidden="1">
      <c r="B446" s="98"/>
      <c r="C446" s="98"/>
      <c r="D446" s="98"/>
      <c r="E446" s="98"/>
      <c r="F446" s="98"/>
      <c r="G446" s="98"/>
      <c r="H446" s="98"/>
      <c r="I446" s="98"/>
      <c r="J446" s="98"/>
      <c r="K446" s="98"/>
      <c r="L446" s="98"/>
      <c r="M446" s="98"/>
      <c r="N446" s="98"/>
    </row>
    <row r="447" spans="2:14" ht="15.75">
      <c r="B447" s="58"/>
      <c r="C447" s="58"/>
      <c r="D447" s="58"/>
      <c r="E447" s="58"/>
      <c r="F447" s="58"/>
      <c r="G447" s="58"/>
      <c r="H447" s="58"/>
      <c r="I447" s="58"/>
      <c r="J447" s="58"/>
      <c r="K447" s="58"/>
      <c r="L447" s="58"/>
      <c r="M447" s="58"/>
      <c r="N447" s="58"/>
    </row>
    <row r="448" spans="2:14" ht="15.75">
      <c r="B448" s="58"/>
      <c r="C448" s="58"/>
      <c r="D448" s="58"/>
      <c r="E448" s="58"/>
      <c r="F448" s="58"/>
      <c r="G448" s="58"/>
      <c r="H448" s="58"/>
      <c r="I448" s="58"/>
      <c r="J448" s="58"/>
      <c r="K448" s="58"/>
      <c r="L448" s="58"/>
      <c r="M448" s="58"/>
      <c r="N448" s="58"/>
    </row>
    <row r="449" spans="1:2" ht="15.75" customHeight="1">
      <c r="A449" s="15" t="s">
        <v>590</v>
      </c>
      <c r="B449" s="50" t="s">
        <v>591</v>
      </c>
    </row>
    <row r="450" ht="15.75" customHeight="1">
      <c r="B450" s="15" t="s">
        <v>592</v>
      </c>
    </row>
    <row r="451" ht="15.75" customHeight="1"/>
    <row r="452" ht="15.75" customHeight="1"/>
    <row r="453" ht="15.75" customHeight="1"/>
    <row r="454" ht="15.75" customHeight="1"/>
    <row r="455" spans="1:14" ht="15.75" customHeight="1">
      <c r="A455" s="91" t="s">
        <v>593</v>
      </c>
      <c r="B455" s="91"/>
      <c r="C455" s="91"/>
      <c r="L455" s="60"/>
      <c r="M455" s="60"/>
      <c r="N455" s="60"/>
    </row>
    <row r="456" spans="1:14" ht="15.75" customHeight="1">
      <c r="A456" s="92" t="str">
        <f>A355</f>
        <v>26870 D</v>
      </c>
      <c r="B456" s="92"/>
      <c r="C456" s="92"/>
      <c r="L456" s="60"/>
      <c r="M456" s="60"/>
      <c r="N456" s="57" t="s">
        <v>594</v>
      </c>
    </row>
    <row r="457" spans="12:14" ht="15.75" customHeight="1">
      <c r="L457" s="60"/>
      <c r="M457" s="60"/>
      <c r="N457" s="60"/>
    </row>
    <row r="458" spans="12:14" ht="15.75" customHeight="1">
      <c r="L458" s="60"/>
      <c r="M458" s="60"/>
      <c r="N458" s="60"/>
    </row>
    <row r="459" spans="1:3" ht="15.75" customHeight="1">
      <c r="A459" s="15" t="s">
        <v>595</v>
      </c>
      <c r="B459" s="50" t="s">
        <v>596</v>
      </c>
      <c r="C459" s="50"/>
    </row>
    <row r="460" spans="2:3" ht="15.75" customHeight="1">
      <c r="B460" s="50"/>
      <c r="C460" s="50"/>
    </row>
    <row r="461" spans="2:13" ht="15.75" customHeight="1">
      <c r="B461" s="15" t="s">
        <v>597</v>
      </c>
      <c r="C461" s="15" t="s">
        <v>598</v>
      </c>
      <c r="L461" s="56"/>
      <c r="M461" s="56"/>
    </row>
    <row r="462" spans="12:14" ht="15.75" customHeight="1">
      <c r="L462" s="56"/>
      <c r="M462" s="56"/>
      <c r="N462" s="56"/>
    </row>
    <row r="463" spans="12:13" ht="15.75" customHeight="1">
      <c r="L463" s="56"/>
      <c r="M463" s="56"/>
    </row>
    <row r="464" spans="2:14" ht="15.75" customHeight="1">
      <c r="B464" s="15" t="s">
        <v>599</v>
      </c>
      <c r="C464" s="94" t="s">
        <v>600</v>
      </c>
      <c r="D464" s="94"/>
      <c r="E464" s="94"/>
      <c r="F464" s="94"/>
      <c r="G464" s="94"/>
      <c r="H464" s="94"/>
      <c r="I464" s="94"/>
      <c r="J464" s="94"/>
      <c r="K464" s="94"/>
      <c r="L464" s="94"/>
      <c r="M464" s="94"/>
      <c r="N464" s="94"/>
    </row>
    <row r="465" spans="3:14" ht="15.75" customHeight="1">
      <c r="C465" s="94"/>
      <c r="D465" s="94"/>
      <c r="E465" s="94"/>
      <c r="F465" s="94"/>
      <c r="G465" s="94"/>
      <c r="H465" s="94"/>
      <c r="I465" s="94"/>
      <c r="J465" s="94"/>
      <c r="K465" s="94"/>
      <c r="L465" s="94"/>
      <c r="M465" s="94"/>
      <c r="N465" s="94"/>
    </row>
    <row r="466" ht="15.75" customHeight="1">
      <c r="C466" s="15" t="s">
        <v>601</v>
      </c>
    </row>
    <row r="467" ht="15.75" customHeight="1">
      <c r="N467" s="56" t="s">
        <v>602</v>
      </c>
    </row>
    <row r="468" ht="15.75" customHeight="1">
      <c r="N468" s="56"/>
    </row>
    <row r="469" spans="3:14" ht="15.75" customHeight="1">
      <c r="C469" s="15" t="s">
        <v>603</v>
      </c>
      <c r="L469" s="17"/>
      <c r="M469" s="17"/>
      <c r="N469" s="17">
        <v>977</v>
      </c>
    </row>
    <row r="470" spans="3:14" ht="15.75" customHeight="1">
      <c r="C470" s="15" t="s">
        <v>604</v>
      </c>
      <c r="L470" s="17"/>
      <c r="M470" s="17"/>
      <c r="N470" s="17">
        <v>977</v>
      </c>
    </row>
    <row r="471" spans="3:14" ht="15.75" customHeight="1">
      <c r="C471" s="15" t="s">
        <v>605</v>
      </c>
      <c r="L471" s="17"/>
      <c r="M471" s="17"/>
      <c r="N471" s="36">
        <v>1067</v>
      </c>
    </row>
    <row r="472" spans="12:14" ht="15.75" customHeight="1">
      <c r="L472" s="17"/>
      <c r="M472" s="17"/>
      <c r="N472" s="17"/>
    </row>
    <row r="473" spans="12:14" ht="15.75" customHeight="1">
      <c r="L473" s="17"/>
      <c r="M473" s="17"/>
      <c r="N473" s="17"/>
    </row>
    <row r="474" spans="1:3" ht="15.75" customHeight="1">
      <c r="A474" s="15" t="s">
        <v>606</v>
      </c>
      <c r="B474" s="50" t="s">
        <v>607</v>
      </c>
      <c r="C474" s="50"/>
    </row>
    <row r="475" spans="2:14" ht="15.75" customHeight="1">
      <c r="B475" s="60" t="s">
        <v>608</v>
      </c>
      <c r="C475" s="58"/>
      <c r="D475" s="58"/>
      <c r="E475" s="58"/>
      <c r="F475" s="58"/>
      <c r="G475" s="58"/>
      <c r="H475" s="58"/>
      <c r="I475" s="58"/>
      <c r="J475" s="58"/>
      <c r="K475" s="58"/>
      <c r="L475" s="58"/>
      <c r="M475" s="58"/>
      <c r="N475" s="58"/>
    </row>
    <row r="476" spans="12:14" ht="15.75" customHeight="1">
      <c r="L476" s="60"/>
      <c r="M476" s="60"/>
      <c r="N476" s="60"/>
    </row>
    <row r="477" spans="12:14" ht="15.75" customHeight="1">
      <c r="L477" s="60"/>
      <c r="M477" s="60"/>
      <c r="N477" s="60"/>
    </row>
    <row r="478" spans="1:3" ht="15.75" customHeight="1">
      <c r="A478" s="15" t="s">
        <v>609</v>
      </c>
      <c r="B478" s="50" t="s">
        <v>610</v>
      </c>
      <c r="C478" s="50"/>
    </row>
    <row r="479" ht="15.75" customHeight="1">
      <c r="N479" s="6" t="s">
        <v>611</v>
      </c>
    </row>
    <row r="480" ht="15.75" customHeight="1">
      <c r="N480" s="56" t="s">
        <v>612</v>
      </c>
    </row>
    <row r="481" ht="15.75" customHeight="1">
      <c r="B481" s="15" t="s">
        <v>613</v>
      </c>
    </row>
    <row r="482" spans="2:14" ht="15.75" customHeight="1">
      <c r="B482" s="57" t="s">
        <v>614</v>
      </c>
      <c r="C482" s="57"/>
      <c r="D482" s="15" t="s">
        <v>615</v>
      </c>
      <c r="H482" s="15" t="s">
        <v>616</v>
      </c>
      <c r="L482" s="64"/>
      <c r="N482" s="17">
        <v>384</v>
      </c>
    </row>
    <row r="483" spans="4:14" ht="15.75" customHeight="1">
      <c r="D483" s="15" t="s">
        <v>617</v>
      </c>
      <c r="H483" s="15" t="s">
        <v>618</v>
      </c>
      <c r="L483" s="64"/>
      <c r="N483" s="30">
        <v>711</v>
      </c>
    </row>
    <row r="484" ht="9.75" customHeight="1">
      <c r="N484" s="17"/>
    </row>
    <row r="485" ht="15.75" customHeight="1">
      <c r="N485" s="36">
        <f>SUM(N482:N483)</f>
        <v>1095</v>
      </c>
    </row>
    <row r="486" ht="15.75" customHeight="1">
      <c r="N486" s="17"/>
    </row>
    <row r="487" spans="2:14" ht="15.75" customHeight="1">
      <c r="B487" s="57" t="s">
        <v>619</v>
      </c>
      <c r="C487" s="57"/>
      <c r="D487" s="15" t="s">
        <v>620</v>
      </c>
      <c r="N487" s="17">
        <f>N485</f>
        <v>1095</v>
      </c>
    </row>
    <row r="488" spans="4:14" ht="15.75" customHeight="1">
      <c r="D488" s="15" t="s">
        <v>621</v>
      </c>
      <c r="N488" s="30">
        <v>0</v>
      </c>
    </row>
    <row r="489" ht="9.75" customHeight="1">
      <c r="N489" s="17"/>
    </row>
    <row r="490" ht="15.75" customHeight="1">
      <c r="N490" s="36">
        <f>SUM(N487:N488)</f>
        <v>1095</v>
      </c>
    </row>
    <row r="491" spans="2:14" ht="15.75" customHeight="1">
      <c r="B491" s="15" t="s">
        <v>622</v>
      </c>
      <c r="N491" s="17"/>
    </row>
    <row r="492" spans="12:14" ht="15.75" customHeight="1">
      <c r="L492" s="60"/>
      <c r="M492" s="60"/>
      <c r="N492" s="60"/>
    </row>
    <row r="493" spans="12:14" ht="15.75" customHeight="1">
      <c r="L493" s="60"/>
      <c r="M493" s="60"/>
      <c r="N493" s="60"/>
    </row>
    <row r="494" spans="1:3" ht="15.75" customHeight="1">
      <c r="A494" s="15" t="s">
        <v>623</v>
      </c>
      <c r="B494" s="50" t="s">
        <v>624</v>
      </c>
      <c r="C494" s="50"/>
    </row>
    <row r="495" spans="2:14" ht="15.75" customHeight="1">
      <c r="B495" s="94" t="s">
        <v>625</v>
      </c>
      <c r="C495" s="94"/>
      <c r="D495" s="94"/>
      <c r="E495" s="94"/>
      <c r="F495" s="94"/>
      <c r="G495" s="94"/>
      <c r="H495" s="94"/>
      <c r="I495" s="94"/>
      <c r="J495" s="94"/>
      <c r="K495" s="94"/>
      <c r="L495" s="94"/>
      <c r="M495" s="94"/>
      <c r="N495" s="94"/>
    </row>
    <row r="496" spans="2:14" ht="15.75" customHeight="1">
      <c r="B496" s="94"/>
      <c r="C496" s="94"/>
      <c r="D496" s="94"/>
      <c r="E496" s="94"/>
      <c r="F496" s="94"/>
      <c r="G496" s="94"/>
      <c r="H496" s="94"/>
      <c r="I496" s="94"/>
      <c r="J496" s="94"/>
      <c r="K496" s="94"/>
      <c r="L496" s="94"/>
      <c r="M496" s="94"/>
      <c r="N496" s="94"/>
    </row>
    <row r="497" spans="2:14" ht="15.75" customHeight="1">
      <c r="B497" s="58"/>
      <c r="C497" s="58"/>
      <c r="D497" s="58"/>
      <c r="E497" s="58"/>
      <c r="F497" s="58"/>
      <c r="G497" s="58"/>
      <c r="H497" s="58"/>
      <c r="I497" s="58"/>
      <c r="J497" s="58"/>
      <c r="K497" s="58"/>
      <c r="L497" s="58"/>
      <c r="M497" s="58"/>
      <c r="N497" s="58"/>
    </row>
    <row r="498" spans="2:14" ht="15.75" customHeight="1">
      <c r="B498" s="58"/>
      <c r="C498" s="58"/>
      <c r="D498" s="58"/>
      <c r="E498" s="58"/>
      <c r="F498" s="58"/>
      <c r="G498" s="58"/>
      <c r="H498" s="58"/>
      <c r="I498" s="58"/>
      <c r="J498" s="58"/>
      <c r="K498" s="58"/>
      <c r="L498" s="58"/>
      <c r="M498" s="58"/>
      <c r="N498" s="58"/>
    </row>
    <row r="499" spans="2:14" ht="15.75" customHeight="1">
      <c r="B499" s="58"/>
      <c r="C499" s="58"/>
      <c r="D499" s="58"/>
      <c r="E499" s="58"/>
      <c r="F499" s="58"/>
      <c r="G499" s="58"/>
      <c r="H499" s="58"/>
      <c r="I499" s="58"/>
      <c r="J499" s="58"/>
      <c r="K499" s="58"/>
      <c r="L499" s="58"/>
      <c r="M499" s="58"/>
      <c r="N499" s="58"/>
    </row>
    <row r="500" spans="2:14" ht="15.75" customHeight="1">
      <c r="B500" s="58"/>
      <c r="C500" s="58"/>
      <c r="D500" s="58"/>
      <c r="E500" s="58"/>
      <c r="F500" s="58"/>
      <c r="G500" s="58"/>
      <c r="H500" s="58"/>
      <c r="I500" s="58"/>
      <c r="J500" s="58"/>
      <c r="K500" s="58"/>
      <c r="L500" s="58"/>
      <c r="M500" s="58"/>
      <c r="N500" s="58"/>
    </row>
    <row r="501" spans="2:14" ht="15.75" customHeight="1">
      <c r="B501" s="58"/>
      <c r="C501" s="58"/>
      <c r="D501" s="58"/>
      <c r="E501" s="58"/>
      <c r="F501" s="58"/>
      <c r="G501" s="58"/>
      <c r="H501" s="58"/>
      <c r="I501" s="58"/>
      <c r="J501" s="58"/>
      <c r="K501" s="58"/>
      <c r="L501" s="58"/>
      <c r="M501" s="58"/>
      <c r="N501" s="58"/>
    </row>
    <row r="502" spans="2:14" ht="15.75" customHeight="1">
      <c r="B502" s="58"/>
      <c r="C502" s="58"/>
      <c r="D502" s="58"/>
      <c r="E502" s="58"/>
      <c r="F502" s="58"/>
      <c r="G502" s="58"/>
      <c r="H502" s="58"/>
      <c r="I502" s="58"/>
      <c r="J502" s="58"/>
      <c r="K502" s="58"/>
      <c r="L502" s="58"/>
      <c r="M502" s="58"/>
      <c r="N502" s="58"/>
    </row>
    <row r="503" spans="2:14" ht="15.75" customHeight="1">
      <c r="B503" s="58"/>
      <c r="C503" s="58"/>
      <c r="D503" s="58"/>
      <c r="E503" s="58"/>
      <c r="F503" s="58"/>
      <c r="G503" s="58"/>
      <c r="H503" s="58"/>
      <c r="I503" s="58"/>
      <c r="J503" s="58"/>
      <c r="K503" s="58"/>
      <c r="L503" s="58"/>
      <c r="M503" s="58"/>
      <c r="N503" s="58"/>
    </row>
    <row r="504" spans="1:14" ht="15.75" customHeight="1">
      <c r="A504" s="91" t="s">
        <v>626</v>
      </c>
      <c r="B504" s="91"/>
      <c r="C504" s="91"/>
      <c r="L504" s="60"/>
      <c r="M504" s="60"/>
      <c r="N504" s="60"/>
    </row>
    <row r="505" spans="1:14" ht="15.75" customHeight="1">
      <c r="A505" s="92" t="str">
        <f>A456</f>
        <v>26870 D</v>
      </c>
      <c r="B505" s="92"/>
      <c r="C505" s="92"/>
      <c r="L505" s="60"/>
      <c r="M505" s="60"/>
      <c r="N505" s="57" t="s">
        <v>627</v>
      </c>
    </row>
    <row r="506" spans="12:14" ht="15.75" customHeight="1">
      <c r="L506" s="60"/>
      <c r="M506" s="60"/>
      <c r="N506" s="60"/>
    </row>
    <row r="507" spans="12:14" ht="15.75" customHeight="1">
      <c r="L507" s="60"/>
      <c r="M507" s="60"/>
      <c r="N507" s="60"/>
    </row>
    <row r="508" spans="1:3" ht="15.75" customHeight="1">
      <c r="A508" s="15" t="s">
        <v>628</v>
      </c>
      <c r="B508" s="50" t="s">
        <v>629</v>
      </c>
      <c r="C508" s="50"/>
    </row>
    <row r="509" spans="2:14" ht="15.75">
      <c r="B509" s="94" t="s">
        <v>630</v>
      </c>
      <c r="C509" s="94"/>
      <c r="D509" s="94"/>
      <c r="E509" s="94"/>
      <c r="F509" s="94"/>
      <c r="G509" s="94"/>
      <c r="H509" s="94"/>
      <c r="I509" s="94"/>
      <c r="J509" s="94"/>
      <c r="K509" s="94"/>
      <c r="L509" s="94"/>
      <c r="M509" s="94"/>
      <c r="N509" s="94"/>
    </row>
    <row r="510" spans="2:14" ht="15.75" customHeight="1">
      <c r="B510" s="94"/>
      <c r="C510" s="94"/>
      <c r="D510" s="94"/>
      <c r="E510" s="94"/>
      <c r="F510" s="94"/>
      <c r="G510" s="94"/>
      <c r="H510" s="94"/>
      <c r="I510" s="94"/>
      <c r="J510" s="94"/>
      <c r="K510" s="94"/>
      <c r="L510" s="94"/>
      <c r="M510" s="94"/>
      <c r="N510" s="94"/>
    </row>
    <row r="511" spans="2:14" ht="15.75">
      <c r="B511" s="58"/>
      <c r="C511" s="58"/>
      <c r="D511" s="58"/>
      <c r="E511" s="58"/>
      <c r="F511" s="58"/>
      <c r="G511" s="58"/>
      <c r="H511" s="58"/>
      <c r="I511" s="58"/>
      <c r="J511" s="58"/>
      <c r="K511" s="58"/>
      <c r="L511" s="58"/>
      <c r="M511" s="58"/>
      <c r="N511" s="58"/>
    </row>
    <row r="512" spans="2:14" ht="15.75" customHeight="1">
      <c r="B512" s="94" t="s">
        <v>631</v>
      </c>
      <c r="C512" s="94"/>
      <c r="D512" s="94"/>
      <c r="E512" s="94"/>
      <c r="F512" s="94"/>
      <c r="G512" s="94"/>
      <c r="H512" s="94"/>
      <c r="I512" s="94"/>
      <c r="J512" s="94"/>
      <c r="K512" s="94"/>
      <c r="L512" s="94"/>
      <c r="M512" s="94"/>
      <c r="N512" s="94"/>
    </row>
    <row r="513" spans="2:14" ht="15.75" customHeight="1">
      <c r="B513" s="94"/>
      <c r="C513" s="94"/>
      <c r="D513" s="94"/>
      <c r="E513" s="94"/>
      <c r="F513" s="94"/>
      <c r="G513" s="94"/>
      <c r="H513" s="94"/>
      <c r="I513" s="94"/>
      <c r="J513" s="94"/>
      <c r="K513" s="94"/>
      <c r="L513" s="94"/>
      <c r="M513" s="94"/>
      <c r="N513" s="94"/>
    </row>
    <row r="514" spans="2:14" ht="15.75" customHeight="1">
      <c r="B514" s="94"/>
      <c r="C514" s="94"/>
      <c r="D514" s="94"/>
      <c r="E514" s="94"/>
      <c r="F514" s="94"/>
      <c r="G514" s="94"/>
      <c r="H514" s="94"/>
      <c r="I514" s="94"/>
      <c r="J514" s="94"/>
      <c r="K514" s="94"/>
      <c r="L514" s="94"/>
      <c r="M514" s="94"/>
      <c r="N514" s="94"/>
    </row>
    <row r="515" spans="2:14" ht="15.75" customHeight="1">
      <c r="B515" s="94"/>
      <c r="C515" s="94"/>
      <c r="D515" s="94"/>
      <c r="E515" s="94"/>
      <c r="F515" s="94"/>
      <c r="G515" s="94"/>
      <c r="H515" s="94"/>
      <c r="I515" s="94"/>
      <c r="J515" s="94"/>
      <c r="K515" s="94"/>
      <c r="L515" s="94"/>
      <c r="M515" s="94"/>
      <c r="N515" s="94"/>
    </row>
    <row r="516" spans="2:14" ht="15.75">
      <c r="B516" s="58"/>
      <c r="C516" s="58"/>
      <c r="D516" s="58"/>
      <c r="E516" s="58"/>
      <c r="F516" s="58"/>
      <c r="G516" s="58"/>
      <c r="H516" s="58"/>
      <c r="I516" s="58"/>
      <c r="J516" s="58"/>
      <c r="K516" s="58"/>
      <c r="L516" s="58"/>
      <c r="M516" s="58"/>
      <c r="N516" s="58"/>
    </row>
    <row r="517" spans="2:14" ht="15.75" customHeight="1">
      <c r="B517" s="94" t="s">
        <v>632</v>
      </c>
      <c r="C517" s="94"/>
      <c r="D517" s="94"/>
      <c r="E517" s="94"/>
      <c r="F517" s="94"/>
      <c r="G517" s="94"/>
      <c r="H517" s="94"/>
      <c r="I517" s="94"/>
      <c r="J517" s="94"/>
      <c r="K517" s="94"/>
      <c r="L517" s="94"/>
      <c r="M517" s="94"/>
      <c r="N517" s="94"/>
    </row>
    <row r="518" spans="2:14" ht="15.75" customHeight="1">
      <c r="B518" s="94"/>
      <c r="C518" s="94"/>
      <c r="D518" s="94"/>
      <c r="E518" s="94"/>
      <c r="F518" s="94"/>
      <c r="G518" s="94"/>
      <c r="H518" s="94"/>
      <c r="I518" s="94"/>
      <c r="J518" s="94"/>
      <c r="K518" s="94"/>
      <c r="L518" s="94"/>
      <c r="M518" s="94"/>
      <c r="N518" s="94"/>
    </row>
    <row r="519" spans="3:14" ht="15.75" customHeight="1">
      <c r="C519" s="58"/>
      <c r="D519" s="58"/>
      <c r="E519" s="58"/>
      <c r="F519" s="58"/>
      <c r="G519" s="58"/>
      <c r="H519" s="58"/>
      <c r="I519" s="58"/>
      <c r="J519" s="58"/>
      <c r="K519" s="58"/>
      <c r="L519" s="58"/>
      <c r="M519" s="58"/>
      <c r="N519" s="58"/>
    </row>
    <row r="520" spans="1:3" ht="15.75" customHeight="1">
      <c r="A520" s="15" t="s">
        <v>633</v>
      </c>
      <c r="B520" s="50" t="s">
        <v>634</v>
      </c>
      <c r="C520" s="50"/>
    </row>
    <row r="521" spans="2:14" ht="15.75" customHeight="1">
      <c r="B521" s="94" t="s">
        <v>635</v>
      </c>
      <c r="C521" s="94"/>
      <c r="D521" s="94"/>
      <c r="E521" s="94"/>
      <c r="F521" s="94"/>
      <c r="G521" s="94"/>
      <c r="H521" s="94"/>
      <c r="I521" s="94"/>
      <c r="J521" s="94"/>
      <c r="K521" s="94"/>
      <c r="L521" s="94"/>
      <c r="M521" s="94"/>
      <c r="N521" s="94"/>
    </row>
    <row r="522" spans="3:14" ht="15.75" customHeight="1">
      <c r="C522" s="50"/>
      <c r="D522" s="50"/>
      <c r="E522" s="50"/>
      <c r="F522" s="50"/>
      <c r="G522" s="50"/>
      <c r="H522" s="50"/>
      <c r="I522" s="50"/>
      <c r="J522" s="50"/>
      <c r="K522" s="50"/>
      <c r="L522" s="50"/>
      <c r="M522" s="50"/>
      <c r="N522" s="50"/>
    </row>
    <row r="523" spans="1:14" ht="15.75" customHeight="1">
      <c r="A523" s="15" t="s">
        <v>636</v>
      </c>
      <c r="B523" s="50" t="s">
        <v>637</v>
      </c>
      <c r="L523" s="60"/>
      <c r="M523" s="60"/>
      <c r="N523" s="60"/>
    </row>
    <row r="524" spans="3:14" ht="15.75" customHeight="1">
      <c r="C524" s="50"/>
      <c r="H524" s="91" t="s">
        <v>638</v>
      </c>
      <c r="I524" s="91"/>
      <c r="J524" s="91"/>
      <c r="L524" s="91" t="s">
        <v>639</v>
      </c>
      <c r="M524" s="91"/>
      <c r="N524" s="91"/>
    </row>
    <row r="525" spans="8:14" ht="15.75" customHeight="1">
      <c r="H525" s="91" t="s">
        <v>640</v>
      </c>
      <c r="I525" s="91"/>
      <c r="J525" s="91"/>
      <c r="L525" s="91" t="s">
        <v>641</v>
      </c>
      <c r="M525" s="91"/>
      <c r="N525" s="91"/>
    </row>
    <row r="526" spans="8:14" ht="15.75" customHeight="1">
      <c r="H526" s="99" t="s">
        <v>642</v>
      </c>
      <c r="I526" s="99"/>
      <c r="J526" s="99"/>
      <c r="L526" s="99" t="str">
        <f>H526</f>
        <v>31 July</v>
      </c>
      <c r="M526" s="99"/>
      <c r="N526" s="99"/>
    </row>
    <row r="527" spans="8:14" ht="15.75" customHeight="1">
      <c r="H527" s="6">
        <v>2005</v>
      </c>
      <c r="I527" s="6"/>
      <c r="J527" s="6">
        <v>2004</v>
      </c>
      <c r="K527" s="6"/>
      <c r="L527" s="6">
        <v>2005</v>
      </c>
      <c r="M527" s="6"/>
      <c r="N527" s="6">
        <v>2004</v>
      </c>
    </row>
    <row r="528" spans="8:14" ht="15.75" customHeight="1">
      <c r="H528" s="56" t="s">
        <v>643</v>
      </c>
      <c r="I528" s="56"/>
      <c r="J528" s="56" t="s">
        <v>644</v>
      </c>
      <c r="K528" s="56"/>
      <c r="L528" s="56" t="s">
        <v>645</v>
      </c>
      <c r="M528" s="56"/>
      <c r="N528" s="56" t="s">
        <v>646</v>
      </c>
    </row>
    <row r="529" spans="9:14" ht="8.25" customHeight="1">
      <c r="I529" s="17"/>
      <c r="J529" s="17"/>
      <c r="K529" s="17"/>
      <c r="L529" s="17"/>
      <c r="M529" s="17"/>
      <c r="N529" s="17"/>
    </row>
    <row r="530" spans="2:14" ht="15.75" customHeight="1">
      <c r="B530" s="15" t="s">
        <v>647</v>
      </c>
      <c r="H530" s="30">
        <f>GIS!G47</f>
        <v>2629</v>
      </c>
      <c r="I530" s="17"/>
      <c r="J530" s="30">
        <f>GIS!I47</f>
        <v>3405</v>
      </c>
      <c r="K530" s="17"/>
      <c r="L530" s="30">
        <f>GIS!K47</f>
        <v>4093</v>
      </c>
      <c r="M530" s="17"/>
      <c r="N530" s="30">
        <f>GIS!M47</f>
        <v>2271</v>
      </c>
    </row>
    <row r="531" spans="9:14" ht="15.75" customHeight="1">
      <c r="I531" s="17"/>
      <c r="J531" s="17"/>
      <c r="K531" s="17"/>
      <c r="L531" s="17"/>
      <c r="M531" s="17"/>
      <c r="N531" s="17"/>
    </row>
    <row r="532" spans="8:14" ht="15.75" customHeight="1">
      <c r="H532" s="56" t="s">
        <v>648</v>
      </c>
      <c r="I532" s="17"/>
      <c r="J532" s="56" t="s">
        <v>649</v>
      </c>
      <c r="K532" s="17"/>
      <c r="L532" s="56" t="s">
        <v>650</v>
      </c>
      <c r="M532" s="17"/>
      <c r="N532" s="56" t="s">
        <v>651</v>
      </c>
    </row>
    <row r="533" spans="2:14" ht="15.75" customHeight="1">
      <c r="B533" s="15" t="s">
        <v>652</v>
      </c>
      <c r="H533" s="17">
        <v>60800000</v>
      </c>
      <c r="I533" s="17"/>
      <c r="J533" s="17">
        <v>60800000</v>
      </c>
      <c r="K533" s="17"/>
      <c r="L533" s="17">
        <f>H533</f>
        <v>60800000</v>
      </c>
      <c r="M533" s="17"/>
      <c r="N533" s="18">
        <f>J533</f>
        <v>60800000</v>
      </c>
    </row>
    <row r="534" spans="12:14" ht="12" customHeight="1">
      <c r="L534" s="60"/>
      <c r="M534" s="60"/>
      <c r="N534" s="60"/>
    </row>
    <row r="535" spans="8:14" ht="15.75" customHeight="1">
      <c r="H535" s="56" t="s">
        <v>653</v>
      </c>
      <c r="I535" s="17"/>
      <c r="J535" s="56" t="s">
        <v>654</v>
      </c>
      <c r="K535" s="17"/>
      <c r="L535" s="56" t="s">
        <v>655</v>
      </c>
      <c r="M535" s="17"/>
      <c r="N535" s="56" t="s">
        <v>656</v>
      </c>
    </row>
    <row r="536" spans="2:14" ht="15.75" customHeight="1">
      <c r="B536" s="15" t="s">
        <v>657</v>
      </c>
      <c r="I536" s="17"/>
      <c r="J536" s="17"/>
      <c r="K536" s="17"/>
      <c r="L536" s="17"/>
      <c r="M536" s="17"/>
      <c r="N536" s="17"/>
    </row>
    <row r="537" spans="2:14" ht="16.5" customHeight="1">
      <c r="B537" s="15" t="s">
        <v>658</v>
      </c>
      <c r="H537" s="39">
        <f>H530/H533*100000</f>
        <v>4.324013157894737</v>
      </c>
      <c r="I537" s="17"/>
      <c r="J537" s="39">
        <f>J530/J533*100000</f>
        <v>5.600328947368421</v>
      </c>
      <c r="K537" s="17"/>
      <c r="L537" s="39">
        <f>L530/L533*100000</f>
        <v>6.731907894736842</v>
      </c>
      <c r="M537" s="17"/>
      <c r="N537" s="39">
        <f>N530/N533*100000</f>
        <v>3.7351973684210527</v>
      </c>
    </row>
    <row r="538" spans="12:14" ht="15.75" customHeight="1">
      <c r="L538" s="60"/>
      <c r="M538" s="60"/>
      <c r="N538" s="73"/>
    </row>
    <row r="539" spans="1:10" ht="15.75" customHeight="1">
      <c r="A539" s="50" t="s">
        <v>659</v>
      </c>
      <c r="J539" s="59"/>
    </row>
    <row r="540" ht="15.75" customHeight="1">
      <c r="A540" s="15" t="s">
        <v>660</v>
      </c>
    </row>
    <row r="543" ht="15.75" customHeight="1">
      <c r="A543" s="15" t="s">
        <v>661</v>
      </c>
    </row>
    <row r="548" ht="15.75" customHeight="1">
      <c r="A548" s="15" t="s">
        <v>662</v>
      </c>
    </row>
    <row r="549" ht="15.75" customHeight="1">
      <c r="A549" s="15" t="s">
        <v>663</v>
      </c>
    </row>
    <row r="551" ht="15.75" customHeight="1">
      <c r="A551" s="15" t="s">
        <v>664</v>
      </c>
    </row>
    <row r="552" ht="15.75" customHeight="1">
      <c r="A552" s="74" t="s">
        <v>665</v>
      </c>
    </row>
  </sheetData>
  <mergeCells count="64">
    <mergeCell ref="H525:J525"/>
    <mergeCell ref="L525:N525"/>
    <mergeCell ref="H526:J526"/>
    <mergeCell ref="L526:N526"/>
    <mergeCell ref="B512:N515"/>
    <mergeCell ref="B517:N518"/>
    <mergeCell ref="B521:N521"/>
    <mergeCell ref="H524:J524"/>
    <mergeCell ref="L524:N524"/>
    <mergeCell ref="B495:N496"/>
    <mergeCell ref="A504:C504"/>
    <mergeCell ref="A505:C505"/>
    <mergeCell ref="B509:N510"/>
    <mergeCell ref="B445:N446"/>
    <mergeCell ref="A455:C455"/>
    <mergeCell ref="A456:C456"/>
    <mergeCell ref="C464:N465"/>
    <mergeCell ref="A405:C405"/>
    <mergeCell ref="A406:C406"/>
    <mergeCell ref="B410:N413"/>
    <mergeCell ref="B442:N444"/>
    <mergeCell ref="B380:N382"/>
    <mergeCell ref="B384:N385"/>
    <mergeCell ref="L392:N392"/>
    <mergeCell ref="B402:N404"/>
    <mergeCell ref="A354:C354"/>
    <mergeCell ref="A355:C355"/>
    <mergeCell ref="L367:N367"/>
    <mergeCell ref="B377:N378"/>
    <mergeCell ref="A303:C303"/>
    <mergeCell ref="B307:N308"/>
    <mergeCell ref="B324:N326"/>
    <mergeCell ref="A253:C253"/>
    <mergeCell ref="A254:C254"/>
    <mergeCell ref="B258:N259"/>
    <mergeCell ref="A302:C302"/>
    <mergeCell ref="B210:N212"/>
    <mergeCell ref="J214:N214"/>
    <mergeCell ref="J215:N215"/>
    <mergeCell ref="B238:N239"/>
    <mergeCell ref="B153:F154"/>
    <mergeCell ref="B184:F185"/>
    <mergeCell ref="A205:C205"/>
    <mergeCell ref="A206:C206"/>
    <mergeCell ref="A99:C99"/>
    <mergeCell ref="B105:F106"/>
    <mergeCell ref="A146:C146"/>
    <mergeCell ref="A147:C147"/>
    <mergeCell ref="B60:N62"/>
    <mergeCell ref="B66:N67"/>
    <mergeCell ref="B75:F76"/>
    <mergeCell ref="A98:C98"/>
    <mergeCell ref="B34:N35"/>
    <mergeCell ref="A49:C49"/>
    <mergeCell ref="A50:C50"/>
    <mergeCell ref="B54:N56"/>
    <mergeCell ref="A8:N8"/>
    <mergeCell ref="A9:N9"/>
    <mergeCell ref="A12:N14"/>
    <mergeCell ref="B20:N22"/>
    <mergeCell ref="A1:C1"/>
    <mergeCell ref="A2:C2"/>
    <mergeCell ref="A5:N5"/>
    <mergeCell ref="A6:N6"/>
  </mergeCells>
  <printOptions/>
  <pageMargins left="0.5" right="0.5" top="0.75" bottom="0.75" header="0.5" footer="0.5"/>
  <pageSetup firstPageNumber="7" useFirstPageNumber="1"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Gauri</cp:lastModifiedBy>
  <cp:lastPrinted>2005-09-27T18:46:52Z</cp:lastPrinted>
  <dcterms:created xsi:type="dcterms:W3CDTF">2002-11-01T01:28:40Z</dcterms:created>
  <dcterms:modified xsi:type="dcterms:W3CDTF">2005-09-27T18:47:18Z</dcterms:modified>
  <cp:category/>
  <cp:version/>
  <cp:contentType/>
  <cp:contentStatus/>
  <cp:revision>1</cp:revision>
</cp:coreProperties>
</file>